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2025" windowWidth="7680" windowHeight="8175" tabRatio="599" activeTab="0"/>
  </bookViews>
  <sheets>
    <sheet name="3.1.1สถิติกิจกรรม โครงการ" sheetId="1" r:id="rId1"/>
    <sheet name="3.1(2)กิจกรรม โครงการ" sheetId="2" r:id="rId2"/>
    <sheet name="3.1(3)กิจกรรม3-5" sheetId="3" r:id="rId3"/>
    <sheet name="3.2(1) สถิติกรรมการ" sheetId="4" r:id="rId4"/>
    <sheet name="3.2(2)รายชื่อการเป็นกรรมการฯ" sheetId="5" r:id="rId5"/>
    <sheet name="3.3(1)ระดับนำความรู้ฯมาใช้" sheetId="6" r:id="rId6"/>
    <sheet name="3.3(2)รายชื่อโครงการ" sheetId="7" r:id="rId7"/>
    <sheet name="3.4คชจ.+มูลค่าสถาบัน" sheetId="8" r:id="rId8"/>
    <sheet name="3.5ระดับความพึงพอใจ" sheetId="9" r:id="rId9"/>
    <sheet name="3.6แหล่งใหบริการ" sheetId="10" r:id="rId10"/>
    <sheet name="3.7รายรับ" sheetId="11" r:id="rId11"/>
    <sheet name="3.8(1)ระดับความสำเร็จ" sheetId="12" r:id="rId12"/>
    <sheet name="3.8(2)รายชื่อโครงการบูรณาการ" sheetId="13" r:id="rId13"/>
  </sheets>
  <externalReferences>
    <externalReference r:id="rId16"/>
  </externalReferences>
  <definedNames>
    <definedName name="_xlnm._FilterDatabase" localSheetId="4" hidden="1">'3.2(2)รายชื่อการเป็นกรรมการฯ'!$A$7:$U$178</definedName>
    <definedName name="_xlnm.Print_Area" localSheetId="1">'3.1(2)กิจกรรม โครงการ'!$A$1:$AA$63</definedName>
    <definedName name="_xlnm.Print_Area" localSheetId="2">'3.1(3)กิจกรรม3-5'!$A$1:$N$43</definedName>
    <definedName name="_xlnm.Print_Area" localSheetId="0">'3.1.1สถิติกิจกรรม โครงการ'!$A$6:$Z$52</definedName>
    <definedName name="_xlnm.Print_Area" localSheetId="3">'3.2(1) สถิติกรรมการ'!$A$1:$R$24</definedName>
    <definedName name="_xlnm.Print_Area" localSheetId="4">'3.2(2)รายชื่อการเป็นกรรมการฯ'!$A$1:$N$178</definedName>
    <definedName name="_xlnm.Print_Area" localSheetId="6">'3.3(2)รายชื่อโครงการ'!$A$1:$H$37</definedName>
    <definedName name="_xlnm.Print_Area" localSheetId="7">'3.4คชจ.+มูลค่าสถาบัน'!$A$1:$N$38</definedName>
    <definedName name="_xlnm.Print_Area" localSheetId="8">'3.5ระดับความพึงพอใจ'!$A$1:$N$17</definedName>
    <definedName name="_xlnm.Print_Area" localSheetId="9">'3.6แหล่งใหบริการ'!$A$1:$E$21</definedName>
    <definedName name="_xlnm.Print_Area" localSheetId="10">'3.7รายรับ'!$A$1:$J$79</definedName>
    <definedName name="_xlnm.Print_Area" localSheetId="11">'3.8(1)ระดับความสำเร็จ'!$A$1:$E$20</definedName>
    <definedName name="_xlnm.Print_Area" localSheetId="12">'3.8(2)รายชื่อโครงการบูรณาการ'!$A$1:$E$14</definedName>
    <definedName name="_xlnm.Print_Titles" localSheetId="1">'3.1(2)กิจกรรม โครงการ'!$4:$6</definedName>
    <definedName name="_xlnm.Print_Titles" localSheetId="2">'3.1(3)กิจกรรม3-5'!$4:$5</definedName>
    <definedName name="_xlnm.Print_Titles" localSheetId="4">'3.2(2)รายชื่อการเป็นกรรมการฯ'!$6:$7</definedName>
    <definedName name="_xlnm.Print_Titles" localSheetId="6">'3.3(2)รายชื่อโครงการ'!$4:$5</definedName>
    <definedName name="_xlnm.Print_Titles" localSheetId="8">'3.5ระดับความพึงพอใจ'!$1:$6</definedName>
    <definedName name="_xlnm.Print_Titles" localSheetId="9">'3.6แหล่งใหบริการ'!$3:$4</definedName>
    <definedName name="_xlnm.Print_Titles" localSheetId="10">'3.7รายรับ'!$3:$4</definedName>
  </definedNames>
  <calcPr fullCalcOnLoad="1"/>
</workbook>
</file>

<file path=xl/sharedStrings.xml><?xml version="1.0" encoding="utf-8"?>
<sst xmlns="http://schemas.openxmlformats.org/spreadsheetml/2006/main" count="1904" uniqueCount="754">
  <si>
    <t>ไฟฟ้า</t>
  </si>
  <si>
    <t>เคมี</t>
  </si>
  <si>
    <t>อุตสาหการ</t>
  </si>
  <si>
    <t>เหมืองแร่ฯ</t>
  </si>
  <si>
    <t>คอมพิวเตอร์</t>
  </si>
  <si>
    <t>ฝ่ายบริการฯ</t>
  </si>
  <si>
    <t>โครงการบริการวิชาการ</t>
  </si>
  <si>
    <t>ค่าใช้จ่าย</t>
  </si>
  <si>
    <t>ภารกิจ/ลักษณะงานบริการ</t>
  </si>
  <si>
    <t>ประเภทกรรมการ/อนุกรรมการ/คณะทำงาน</t>
  </si>
  <si>
    <t>ก</t>
  </si>
  <si>
    <t>ค</t>
  </si>
  <si>
    <t>ศูนย์พลังงาน</t>
  </si>
  <si>
    <t>ฝ่ายคอมฯ</t>
  </si>
  <si>
    <t>รวมทั้งหมด</t>
  </si>
  <si>
    <t xml:space="preserve">                 O: ฝ่ายบริการวิชาการ</t>
  </si>
  <si>
    <t xml:space="preserve">                 O: กลุ่มสนับสนุนฯ</t>
  </si>
  <si>
    <t>ชื่อของคณะกรรมการที่เป็น</t>
  </si>
  <si>
    <t xml:space="preserve">หน่วยงานรับผิดชอบ : ฝ่ายบริการวิชาการ </t>
  </si>
  <si>
    <t xml:space="preserve">                   </t>
  </si>
  <si>
    <t>แหล่งข้อมูล O : ภาควิชา</t>
  </si>
  <si>
    <t>แหล่งข้อมูล    O : ภาควิชา</t>
  </si>
  <si>
    <t>แหล่งข้อมูล O :  ฝ่ายบริการวิชาการ</t>
  </si>
  <si>
    <t>ภาควิชา</t>
  </si>
  <si>
    <t>ชื่อสกุล</t>
  </si>
  <si>
    <t>ชื่อหน่วยงานที่รับบริการ
(ภาครัฐและเอกชน)</t>
  </si>
  <si>
    <t>1. การวิเคราะห์ ทดสอบ ตรวจสอบและตรวจซ่อม</t>
  </si>
  <si>
    <t xml:space="preserve">รวมทั้งสิ้น </t>
  </si>
  <si>
    <t xml:space="preserve">                        O: ฝ่ายบริการวิชาการ</t>
  </si>
  <si>
    <t>ค่าธรรมเนียมฯ
มหาวิทยาลัย</t>
  </si>
  <si>
    <t xml:space="preserve">                   O : ฝ่ายบริการวิชาการ</t>
  </si>
  <si>
    <t xml:space="preserve">                   O : กลุ่มงานสนับสนุนฯ(บัณฑิต)</t>
  </si>
  <si>
    <t xml:space="preserve">                   O : กลุ่มงานบริหารฯ(การจัดการทรัพยากรฯ)</t>
  </si>
  <si>
    <t>จำนวนผู้เข้าร่วม</t>
  </si>
  <si>
    <t>จำนวนเงินรายได้สุทธิของคณะฯ</t>
  </si>
  <si>
    <t>รวม  (ในภาพรวมคณะฯ)</t>
  </si>
  <si>
    <t>รวมทั้งสิ้น</t>
  </si>
  <si>
    <t>CE</t>
  </si>
  <si>
    <t>ME</t>
  </si>
  <si>
    <t>EE</t>
  </si>
  <si>
    <t>ChE</t>
  </si>
  <si>
    <t>IE</t>
  </si>
  <si>
    <t>MnE</t>
  </si>
  <si>
    <t>CoE</t>
  </si>
  <si>
    <t>รวม</t>
  </si>
  <si>
    <t>3.  ข้อมูลมาตรฐานด้านการบริการวิชาการ</t>
  </si>
  <si>
    <t>2. การให้บริการเครื่องมือและอุปกรณ์ต่างๆ ทางการศึกษา</t>
  </si>
  <si>
    <t>3  การจัดฝึกอบรม สัมมนา และประชุมเชิงปฏิบัติการแบบเก็บค่าลงทะเบียน</t>
  </si>
  <si>
    <t xml:space="preserve">4. การจัดฝึกอบรม สัมมนา และประชุมเชิงปฏิบัติการแบบให้เปล่า </t>
  </si>
  <si>
    <t xml:space="preserve">5.  การให้บริการจัดฝึกอบรม สัมมนา และประชุมเชิงปฏิบัติการในลักษณะการว่าจ้าง </t>
  </si>
  <si>
    <t>7. บริการศึกษา  วิจัย  สำรวจ การวางแผน การจัดการ</t>
  </si>
  <si>
    <t>8. บริการศึกษาความเหมาะสมของโครงการการศึกษาผลกระทบของสิ่งแวดล้อม</t>
  </si>
  <si>
    <t>9. บริการวางระบบ ออกแบบ สร้าง ประดิษฐ์และผลิต</t>
  </si>
  <si>
    <t>10. การให้บริการอื่นๆ ทั้งนี้ไม่นับรวมการเป็นวิทยากรที่ไม่ได้อยู่ในแผนของสถาบัน</t>
  </si>
  <si>
    <t>ชื่อโครงการ</t>
  </si>
  <si>
    <t>โครงการบริการวิชาการและวิชาชีพเพื่อสังคม</t>
  </si>
  <si>
    <t>มูลค่าของสถาบัน</t>
  </si>
  <si>
    <t>ค่าใช้อุปกรณ์</t>
  </si>
  <si>
    <t>ค่าเช่าสถานที่</t>
  </si>
  <si>
    <t>ค่าใช้จ่าย จนท. ที่ให้บริการ</t>
  </si>
  <si>
    <t>ชื่อแหล่งให้บริการวิชาการและวิชาชีพ</t>
  </si>
  <si>
    <t>ระดับชาติ</t>
  </si>
  <si>
    <t>ระดับนานาชาติ</t>
  </si>
  <si>
    <t>รายรับ</t>
  </si>
  <si>
    <t>สถาบันเป็นผู้จัด</t>
  </si>
  <si>
    <t>งปม. ภายนอก</t>
  </si>
  <si>
    <t>ข้อมูล ณ วันที่  31 พ.ค. 49</t>
  </si>
  <si>
    <t xml:space="preserve">                     </t>
  </si>
  <si>
    <t>ร้อยละของกิจกรรม/โครงการบริการวิชาการฯ ต่อ อาจารย์ประจำ</t>
  </si>
  <si>
    <t>ร้อยละ</t>
  </si>
  <si>
    <t>ชาติ</t>
  </si>
  <si>
    <t>นานาชาติ</t>
  </si>
  <si>
    <t>ที่ปรึกษา</t>
  </si>
  <si>
    <t>กรรมการวิทยานิพนธ์ภายนอกสถาบัน</t>
  </si>
  <si>
    <t>กรรมการวิชาการ</t>
  </si>
  <si>
    <t>กรรมการวิชาชีพ</t>
  </si>
  <si>
    <t>ภาควิชา/หน่วยงานที่รับผิดชอบ</t>
  </si>
  <si>
    <t>ประเภท</t>
  </si>
  <si>
    <t>1. มีแผนในการนำความรู้และประสบการณ์จากการบริการวิชาการและวิชาชีพมาใช้ในการเรียนการสอนและการวิจัย</t>
  </si>
  <si>
    <t>2. มีการนำความรู้และประสบการณ์จากการบริการวิชาการและวิชาชีพมาใช้ในการเรียนการสอนอย่างน้อย 1 โครงการ</t>
  </si>
  <si>
    <t>3. มีการนำความรู้และประสบการณ์จากการบริการวิชาการและวิชาชีพมาใช้ในการวิจัยอย่างน้อย 1 โครงการ</t>
  </si>
  <si>
    <t>4. มีการนำความรู้และประสบการณ์จากการบริการวิชาการและวิชาชีพมาใช้ในการเรียนการสอนและการวิจัยอย่างน้อย 1 โครงการ</t>
  </si>
  <si>
    <t>5. มีการบูรณาการการจัดการเรียนการสอนหรือการวิจัยกับการบริการวิชาการ/วิชาชีพอย่างน้อย 1 โครงการ</t>
  </si>
  <si>
    <t>อื่นๆ</t>
  </si>
  <si>
    <t>รวมคชจ. และมูลค่า</t>
  </si>
  <si>
    <t>รายรับของสถาบันในการให้บริการฯ ต่ออาจารย์ประจำ</t>
  </si>
  <si>
    <t>รายการประเมินระดับ</t>
  </si>
  <si>
    <t>ผลการประเมิน</t>
  </si>
  <si>
    <t>5. เกิดเครือข่ายความร่วมมือระหว่างสถาบันการศึกษาและองค์กรในชุมชน
ในการพัฒนาความเข้มแข็งของชุมชน และพัฒนาสังคมแห่งการเรียนรู้ อย่างน้อย 1 โครงการ</t>
  </si>
  <si>
    <t>แหล่งข้อมูลO : ฝ่ายบริการวิชาการ</t>
  </si>
  <si>
    <t>หน่วยงานรับผิดชอบ :  ฝ่ายบริการวิชาการ</t>
  </si>
  <si>
    <t>1.  มีแผนหรือโครงการในการให้บริการวิชาการอย่างครบถ้วนตามพันธกิจ
ของสถาบัน</t>
  </si>
  <si>
    <t xml:space="preserve">                   O: ฝ่ายบริการวิชาการ</t>
  </si>
  <si>
    <t>หน่วยงานที่รับผิดชอบ: ฝ่ายบริการวิชาการ,การจัดการทรัพยากรบุคคล</t>
  </si>
  <si>
    <t xml:space="preserve">งปม.แผ่นดิน </t>
  </si>
  <si>
    <t>งปม.รายได้</t>
  </si>
  <si>
    <t>ค่าธรรมเนียมฯ
อื่น</t>
  </si>
  <si>
    <t>2.  มีการให้บริการวิชาการแก่สังคมตามแผนหรือโครงการในการให้บริการ
วิชาการอย่างครบถ้วนตามพันธกิจของสถาบัน</t>
  </si>
  <si>
    <t>3.  มีการบูรณาการการเรียนการสอน การวิจัย และการทำนุบำรุงศิลปะและ
วัฒนธรรมในการให้บริการวิชาการแก่สังคมอย่างน้อย 1 โครงการ</t>
  </si>
  <si>
    <t>4. มีผลงานวิจัย/ผลงานสร้างสรรค์ หรือการพัฒนาองค์ความรู้ที่เกิดจาก
การบูรณาการงานบริการวิชาการแก่สังคมอย่างน้อย 1 โครงการ</t>
  </si>
  <si>
    <t>มี</t>
  </si>
  <si>
    <t>ไม่มี</t>
  </si>
  <si>
    <t>ระดับประสิทธิผล</t>
  </si>
  <si>
    <t>คณะกรรมการจัดงานประชุมวิชาการนานาชาติทางด้านวิศวกรรมเหมืองแร่ วัสดุ และปิโตรเลียม</t>
  </si>
  <si>
    <t>คณะวิศวกรรมศาสตร์ ร่วมกับสถาบัน Institute of Multidisciplinary Research for Advanced Materials, Tohoku University, Japan และ Faculty of Technical Sciences, University of Novi Sad, Serbia and Montenegro</t>
  </si>
  <si>
    <t>ผศ.ดร.ธวัชชัย  ปลูกผล</t>
  </si>
  <si>
    <t>รศ.ดร.พิษณุ  บุญนวล</t>
  </si>
  <si>
    <t>รศ.กัลยาณี  คุปตานนท์</t>
  </si>
  <si>
    <t>ผศ.ดร.นภิสพร  มีมงคล</t>
  </si>
  <si>
    <t>ผศ.ดร.วีรวรรณ  สุทธิศรีปก</t>
  </si>
  <si>
    <t>ผศ.ดร.วิริยะ  ทองเรือง</t>
  </si>
  <si>
    <t>ดร.ประภาศ  เมืองจันทร์บุรี</t>
  </si>
  <si>
    <t>ดร.เจษฎา  วรรณสินธุ์</t>
  </si>
  <si>
    <t xml:space="preserve">     3.1   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(อ.ปฏิบัติงานจริงไม่นับลาศึกษาต่อ)</t>
  </si>
  <si>
    <t>ชื่อโครงการ/กิจกรรม</t>
  </si>
  <si>
    <t>การพัฒนาการเรียนการสอน
(วิชา/สาขา)</t>
  </si>
  <si>
    <t>บูรณาการเรียนฯ
/วิจัย/ทำนุฯ</t>
  </si>
  <si>
    <t>ผลงานวิจัย/สร้างสรรค์
/พัฒนาองค์ความรู้</t>
  </si>
  <si>
    <t>เครือข่าย/ความร่วมมือ</t>
  </si>
  <si>
    <t>เอกสาร/
หลักฐานอ้างอิง</t>
  </si>
  <si>
    <t>แหล่งข้อมูล</t>
  </si>
  <si>
    <t>เอกสาร/หลักฐานอ้างอิง</t>
  </si>
  <si>
    <t>หน่วยงานที่ให้บริการ</t>
  </si>
  <si>
    <t>ฝ.บริการฯ</t>
  </si>
  <si>
    <t>ฝ.คอมฯ</t>
  </si>
  <si>
    <t>สถานวิจัย</t>
  </si>
  <si>
    <t>ศ.พลังงาน</t>
  </si>
  <si>
    <t>นง.-ครั้ง</t>
  </si>
  <si>
    <t>คน-ครั้ง</t>
  </si>
  <si>
    <t>-</t>
  </si>
  <si>
    <t>ที่</t>
  </si>
  <si>
    <t>6. การให้บริการเกี่ยวกับสุขภาพที่นอกเหนือจากหน้าที่ความรับผิดชอบโดยตรงของหน่วยงานที่เกี่ยวข้อง</t>
  </si>
  <si>
    <t>ข้อมูลการดำเนินงานคณะวิศวกรรมศาสตร์ มหาวิทยาลัยสงขลานครินทร์ ประจำปีการศึกษา 2549/ งปม.2549</t>
  </si>
  <si>
    <t>กรอบข้อมูลที่รายงาน 1 มิ.ย. 49 - 31 พ.ค. 50</t>
  </si>
  <si>
    <t>ปีการศึกษา 2549</t>
  </si>
  <si>
    <t>ข้อมูล ณ วันที่ 31 พ.ค. 50</t>
  </si>
  <si>
    <t>3.1   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(อ.ปฏิบัติงานจริงไม่นับลาศึกษาต่อ)</t>
  </si>
  <si>
    <t>ชื่อกิจกรรม/โครงการ</t>
  </si>
  <si>
    <t>สถานที่</t>
  </si>
  <si>
    <t>กลุ่มเป้าหมาย</t>
  </si>
  <si>
    <t>จำนวนผู้เข้าร่วม (คน)</t>
  </si>
  <si>
    <t xml:space="preserve">   แบบมีรายได้ (บาท)</t>
  </si>
  <si>
    <t>แบบให้เปล่า (บาท)</t>
  </si>
  <si>
    <t>แผน</t>
  </si>
  <si>
    <t>ผล</t>
  </si>
  <si>
    <t>รายจ่าย</t>
  </si>
  <si>
    <t>หน่วยงาน/ภาควิชา</t>
  </si>
  <si>
    <t>F-Data-EQ03-2-1 V.1:May-50 1/1</t>
  </si>
  <si>
    <t xml:space="preserve">               3.1(1) สถิติข้อมูลกิจกรรม/โครงการ</t>
  </si>
  <si>
    <t xml:space="preserve">        3.1.(2)  รายชื่อกิจกรรม/โครงการที่ให้บริการวิชาการแก่สังคมและชุมชน (ยกเว้นประเภทที่ 3-5)</t>
  </si>
  <si>
    <t xml:space="preserve">        3.1.(3) รายชื่อกิจกรรม/โครงการที่ให้บริการวิชาการแก่สังคมและชุมชน (ประเภทที่ 3-5)</t>
  </si>
  <si>
    <t>ข้อมูล ณ วันที่  31 พ.ค. 50</t>
  </si>
  <si>
    <t>ข้อมูลการดำเนินงานคณะวิศวกรรมศาสตร์ มหาวิทยาลัยสงขลานครินทร์ ประจำปีการศึกษา 2549/งปม. 2549</t>
  </si>
  <si>
    <t>วดป. ที่จัดโครงการ/กิจกรรม</t>
  </si>
  <si>
    <t>F-Data-EQ03-5-0 V.1:May-50 1/2</t>
  </si>
  <si>
    <t>กรอบข้อมูลที่รายงาน 1 มิ.ย.49 - 31 พ.ค. 50</t>
  </si>
  <si>
    <t>คชจ.ดำเนินการด้านบริการวิชาการ</t>
  </si>
  <si>
    <t>จำนวนอาจารย์ประจำ (อ.ปฏิบัติงานไม่รวมลาศึกษาต่อ)</t>
  </si>
  <si>
    <t>ค่าใช้จ่ายและมูลค่าต่ออาจารย์ประจำ</t>
  </si>
  <si>
    <t>F-Data-EQ03-5-0 V.1:May-50 2/2</t>
  </si>
  <si>
    <t>ผู้ว่าจ้าง</t>
  </si>
  <si>
    <t>ผู้ร่วมงานโครงการ</t>
  </si>
  <si>
    <t>ผู้ได้รับผลจากโครงการ</t>
  </si>
  <si>
    <t>แหล่งข้อมูลO : ภาควิชา</t>
  </si>
  <si>
    <t>F-Data-EQ03-6-0 V.1: May-50 1/1</t>
  </si>
  <si>
    <t>กรอบข้อมูลที่รายงาน 1 มิ.ย. 49-31 พ.ค. 50</t>
  </si>
  <si>
    <t>ข้อมูล ณ วันที่  31  พ.ค. 50</t>
  </si>
  <si>
    <t>ระดับความพึงพอใจเฉลี่ย</t>
  </si>
  <si>
    <t>จำนวนผู้ตอบแบบสอบถาม</t>
  </si>
  <si>
    <t>ระดับผลความพึงพอใจ</t>
  </si>
  <si>
    <t>F-Data-EQ03-9-0 V.1: May-50 1/1</t>
  </si>
  <si>
    <t xml:space="preserve">เอกสารอ้างอิง :   </t>
  </si>
  <si>
    <r>
      <t xml:space="preserve">        1.  </t>
    </r>
    <r>
      <rPr>
        <sz val="16"/>
        <rFont val="Angsana New"/>
        <family val="1"/>
      </rPr>
      <t>สำเนารับตัวอย่างงานเข้าทดสอบจากหน่วยงานต่างๆ</t>
    </r>
  </si>
  <si>
    <r>
      <t xml:space="preserve">        2.  </t>
    </r>
    <r>
      <rPr>
        <sz val="16"/>
        <rFont val="Angsana New"/>
        <family val="1"/>
      </rPr>
      <t xml:space="preserve">สำเนาบันทึกขอยืมเครื่องมือและอุปกรณ์ต่าง ๆ </t>
    </r>
  </si>
  <si>
    <r>
      <t xml:space="preserve">        3.  </t>
    </r>
    <r>
      <rPr>
        <sz val="16"/>
        <rFont val="Angsana New"/>
        <family val="1"/>
      </rPr>
      <t>สำเนาหนังสือที่ได้รับอนุมัติจัดโครงการ/กิจกรรม</t>
    </r>
  </si>
  <si>
    <r>
      <t xml:space="preserve">        5. </t>
    </r>
    <r>
      <rPr>
        <sz val="16"/>
        <rFont val="Angsana New"/>
        <family val="1"/>
      </rPr>
      <t>สำเนาหนังสือที่ได้รับอนุมัติให้จัดโครงการ/กิจกรรม</t>
    </r>
  </si>
  <si>
    <r>
      <t xml:space="preserve">        6. </t>
    </r>
    <r>
      <rPr>
        <sz val="16"/>
        <rFont val="Angsana New"/>
        <family val="1"/>
      </rPr>
      <t>สำเนาหนังสือที่อ้างอิงได้ตามความเหมาะสม</t>
    </r>
  </si>
  <si>
    <r>
      <t xml:space="preserve">        7. </t>
    </r>
    <r>
      <rPr>
        <sz val="16"/>
        <rFont val="Angsana New"/>
        <family val="1"/>
      </rPr>
      <t xml:space="preserve"> สำเนาหนังสือที่ได้รับอนุมัติให้ดำเนินการ</t>
    </r>
  </si>
  <si>
    <r>
      <t xml:space="preserve">        8.  </t>
    </r>
    <r>
      <rPr>
        <sz val="16"/>
        <rFont val="Angsana New"/>
        <family val="1"/>
      </rPr>
      <t>สำเนาหนังสือที่ได้รับอนุมัติให้ดำเนินการ</t>
    </r>
  </si>
  <si>
    <t>(6,700,314.72 : 152 )</t>
  </si>
  <si>
    <r>
      <t xml:space="preserve">        9.  </t>
    </r>
    <r>
      <rPr>
        <sz val="16"/>
        <rFont val="Angsana New"/>
        <family val="1"/>
      </rPr>
      <t>สำเนาหนังสือที่ได้รับอนุมัติให้ดำเนินการหรืออื่น ๆ ตามความเหมาะสม</t>
    </r>
  </si>
  <si>
    <r>
      <t xml:space="preserve">        10. </t>
    </r>
    <r>
      <rPr>
        <sz val="16"/>
        <rFont val="Angsana New"/>
        <family val="1"/>
      </rPr>
      <t xml:space="preserve">สำเนาหนังสือที่ขอความร่วมมือหรืออื่น ๆ ที่อ้างอิงได้ตามความเหมาะสม  </t>
    </r>
  </si>
  <si>
    <t>3.2   ร้อยละของอาจารย์ที่เป็นที่ปรึกษา เป็นกรรมการวิทยานิพนธ์ภายนอกสถาบัน เป็นกรรมการวิชาการและกรรมการวิชาชีพในระดับชาติหรือระดับนานาชาติต่ออาจารย์ประจำ (อ. ประจำทั้งหมดรวมลาศึกษาต่อ)</t>
  </si>
  <si>
    <t>หมายเหตุ  :</t>
  </si>
  <si>
    <t xml:space="preserve"> </t>
  </si>
  <si>
    <t xml:space="preserve"> ค  หมายถึง โครงการ</t>
  </si>
  <si>
    <t>ก  หมายถึง  กิจกรรม</t>
  </si>
  <si>
    <t>นง.-ครั้ง หมายถึง หน่วยงานต่อครั้ง</t>
  </si>
  <si>
    <t>คน-ครั้ง  หมายถึง  คนต่อครั้ง</t>
  </si>
  <si>
    <t xml:space="preserve">                      O: ฝ่ายบริการวิชาการ</t>
  </si>
  <si>
    <r>
      <t xml:space="preserve">นิยาม </t>
    </r>
    <r>
      <rPr>
        <sz val="14"/>
        <rFont val="Angsana New"/>
        <family val="1"/>
      </rPr>
      <t>:  1.  กรรมการวิชาการ หมายถึง กรรมการร่างหลักสูตร กรรมการประเมินหลักสูตร กรรมการอ่านผลงานวิชาการ กรรมการประเมินผลงานวิชาการ หรืออยู่ในกองบรรณาธิการของวารสารวิชาการต่างๆ  กรรมการการประชุมวิชาการที่มีลักษณะการจัดเป็นประจำระดับชาติ/นานาชาติ กรรมการประจำของหน่วยงานภาครัฐ  เป็นต้น</t>
    </r>
  </si>
  <si>
    <r>
      <t xml:space="preserve">               3.  จำนวนอาจารย์ประจำทั้งหมดในปีการศึกษานั้น ทั้งนี้</t>
    </r>
    <r>
      <rPr>
        <u val="single"/>
        <sz val="14"/>
        <rFont val="Angsana New"/>
        <family val="1"/>
      </rPr>
      <t>สามารถนับอาจารย์ประจำที่ลาศึกษาต่อได้ด้วย</t>
    </r>
  </si>
  <si>
    <t xml:space="preserve">                 ข้อมูลการดำเนินงานคณะวิศวกรรมศาสตร์ มหาวิทยาลัยสงขลานครินทร์ ประจำปีการศึกษา 2549/งปม. 2549</t>
  </si>
  <si>
    <t>ลำดับที่</t>
  </si>
  <si>
    <t xml:space="preserve">         ข้อมูลการดำเนินงานคณะวิศวกรรมศาสตร์ มหาวิทยาลัยสงขลานครินทร์ ประจำปีการศึกษา 2549/งปม. 2549</t>
  </si>
  <si>
    <r>
      <t>เอกสารอ้างอิง</t>
    </r>
    <r>
      <rPr>
        <sz val="16"/>
        <rFont val="Angsana New"/>
        <family val="1"/>
      </rPr>
      <t xml:space="preserve"> :  </t>
    </r>
  </si>
  <si>
    <r>
      <t xml:space="preserve">  </t>
    </r>
    <r>
      <rPr>
        <sz val="16"/>
        <rFont val="Angsana New"/>
        <family val="1"/>
      </rPr>
      <t>1.  สำเนาหนังสือเชิญจากหน่วยงานภายนอกหรือหนังสือตอบรับจากมหาวิทยาลัย</t>
    </r>
  </si>
  <si>
    <r>
      <t>เอกสารอ้างอิง</t>
    </r>
    <r>
      <rPr>
        <sz val="16"/>
        <rFont val="Angsana New"/>
        <family val="1"/>
      </rPr>
      <t xml:space="preserve"> : </t>
    </r>
  </si>
  <si>
    <t xml:space="preserve">  1.  สรุปผลการประเมินทุกโครงการ/กิจกรรม</t>
  </si>
  <si>
    <r>
      <t xml:space="preserve">นิยาม </t>
    </r>
    <r>
      <rPr>
        <sz val="16"/>
        <rFont val="Angsana New"/>
        <family val="1"/>
      </rPr>
      <t>: โครงการ/กิจกรรมที่รายงานในตัวบ่งชี้นี้สามารถนับซ้ำกับตัวบ่งชี้ที่ 3.4 ได้</t>
    </r>
  </si>
  <si>
    <t>F-Data-EQ03-1-1V.1: May-50 2/2</t>
  </si>
  <si>
    <t>F-Data-EQ03-1-1V.1: May-50 1/2</t>
  </si>
  <si>
    <t>ภาควิชา / หน่วยงาน</t>
  </si>
  <si>
    <t>กรรมการวิทยานิพนธ์</t>
  </si>
  <si>
    <t>ภาควิชาวิศวกรรมเหมืองแร่ฯ</t>
  </si>
  <si>
    <t>1.โครงการที่ปรึกษาเพื่อส่งเสริมการผลิตการใช้ไบโอดีเซลในระดับชุมชน (กลุ่ม 4)
2. ที่ปรึกษาเพื่อควบคุมการติดตั้ง ผลิต และทดสอบน้ำมันไบโอดีเซล
3. โครงการศึกษาศักยภาพพลังงานลมเฉพาะแหล่ง
4. การออกแบบระบบบำบัดน้ำเสียในการดำเนินการก่อสร้างโรงงานต้นแบบการผลิตไบโอดีเซล
5. โครงการฝึกอบรมเชิงปฏิบัติการเพื่อพัฒนาบุคลากรด้านการตรวจสอบความปลอดภัยทางถนนอาวุโส
6.ที่ปรึกษาควบคุมงานก่อสร้างอาคารเรียนโรงเรียน มอ.วิทยานุสรณ์
7.ที่ปรึกษาควบคุมงานก่อสร้างโครงการหอพักนักศึกษา ม.สงขลานครินทร์วิทยาเขตหาดใหญ่
8. การศึกษาการปรับปรุงระบบผลิตและก่อสร้างถังเก็บน้ำสำรองวิทยาเขตหาดใหญ่
9. โครงการศึกษาและจัดทำแผนผังระบบสาธารณูปโภคและระบบสุขาภิบาลขั้นพื้นฐาน สำนักงานเมืองสิงหนคร จ.สงขลา
10. โครงการสาธิตการผลิตพลังงานไฟฟ้าจากพลังงานลม(การศึกษาด้านผลกระทบด้านสิ่งแวดล้อมที่เกิดขึ้นจากโครงการ)
11.การศึกษาผลกระทบสิ่งแวดล้อมโครงการขยายอาคารเพิ่มเติม โรงพยาบาลวัฒนแพทย์ ต.ทับเที่ยง อ.เมือง จ.ตรัง
12. โครงการศึกษาวิจัยและพัฒนาโรงงานต้นแบบการผลิตไบโอดีเซลในเชิงพาณิชย์ ปริมาตร 10,000 ลิตรต่อวัน จ.กระบี่
13. โครงการศึกษาวิจัยและพัฒนาโรงงานต้นแบบการผลิตพลังงานทดแทนไบโอดีเซล จ.สุราษฎรธานี
14. ความร่วมมือโครงการพัฒนาเทคโนโลยีและก่อสร้างหน่วยผลิตไบโอดีเซลกับบริษัทบางจาก
15.การให้คำปรึกษาการจัดทำแผนและการนำเสนอแผนธุรกิจโครงการเสริมสร้างผู้ประกอบการใหม่ด้านยานยนต์ "ช่างพันธุ์ใหม่" รุ่นที่ 2
16.โครงการเสริมสร้างผู้ประกอบการใหม่ รุ่นที่ 10-14
17.โครงการเสริมสร้างผู้ประกอบการใหม่ด้านยานยนต์ "ช่างพันธุ์ใหม่" รุ่นที่ 1-2</t>
  </si>
  <si>
    <t>รายงานขัอมูลบริการวิชาการประจำปี 2550</t>
  </si>
  <si>
    <t>โครงการที่ปรึกษาเพื่อส่งเสริมการผลิตการใช้ไบโอดีเซลในระดับชุมชน</t>
  </si>
  <si>
    <t xml:space="preserve">1.โครงการที่ปรึกษาเพื่อส่งเสริมการผลิตการใช้ไบโอดีเซลในระดับชุมชน (กลุ่ม 4)
2.ที่ปรึกษาเพื่อควบคุมการติดตั้ง ผลิต และทดสอบน้ำมันไบโอดีเซล
3.โครงการศึกษาเพื่อพัฒนาโครงสร้างพื้นฐานการขนส่งและกระจายสินค้าจังหวัดสุราษฎรธานีและเชื่อมโยงครอบคลุมจังหวัดและภูมิภาคใกล้เคียง
4.โครงการศึกษามูลค่าอุบัติเหตุแห่งประเทศไทย
5.โครงการศึกษาวิจัยและพัฒนาโรงงานต้นแบบการผลิตไบโอดีเซลในเชิงพาณิชย์ ปริมาตร 10,000 ลิตรต่อวัน จ.กระบี่
6.โครงการศึกษาวิจัยและพัฒนาโรงงานต้นแบบการผลิตพลังงานทดแทนไบโอดีเซล จ.สุราษฎร์ธานี
7. ความร่วมมือโครงการพัฒนาเทคโนโลยีและก่อสร้างหน่วยผลิตไบโอดีเซลกับบริษัทบางจาก
8. โครงการศึกษาและจัดแผนผังระบบสาธารณูปโภคและระบบสุขภิบาลขั้นพื้นฐาน สำนักงานเทศบาลเมืองสิงหนคร จ.สงขลา
</t>
  </si>
  <si>
    <t>1.โครงการที่ปรึกษาเพื่อส่งเสริมการผลิตการใช้ไบโอดีเซลในระดับชุมชน (กลุ่ม 4)
2. ที่ปรึกษาเพื่อควบคุมการติดตั้ง ผลิต และทดสอบน้ำมันไบโอดีเซล
3.โครงการฝึกอบรมเชิงปฏิบัติการเพื่อพัฒนาบุคลากรด้านการตรวจสอบความปลอดภัยทางถนนอาวุโส
4. โครงการศึกษาและจัดทำแผนผังระบบสาธารณูปโภคและระบบสุขาภิบาลขั้นพื้นฐาน สำนักงานเมืองสิงหนคร จ.สงขลา
5.โครงการสาธิตการผลิตพลังงานไฟฟ้าจากพลังงานลม(การศึกษาด้านผลกระทบด้านสิ่งแวดล้อมที่เกิดขึ้นจากโครงการ)
6.การศึกษาผลกระทบสิ่งแวดล้อมโครงการขยายอาคารเพิ่มเติม โรงพยาบาลวัฒนแพทย์ ต.ทับเที่ยง อ.เมือง จ.ตรัง</t>
  </si>
  <si>
    <t>1. ภาควิชาวิศวกรรมโยธา</t>
  </si>
  <si>
    <t xml:space="preserve">โครงงานนักศึกษา ป.ตรี </t>
  </si>
  <si>
    <t>นายสุชาติ  ลิ่มกตัญญู</t>
  </si>
  <si>
    <t>ดร.อารีย์   ธีรภาพเสรี</t>
  </si>
  <si>
    <t>ในการเรียนการสอนและการวิจัย (นศ.ป.โท)</t>
  </si>
  <si>
    <t>โครงการนักศึกษา Wind Charger กังหันลมผลิตไฟฟ้าขนาดจิ๋ว</t>
  </si>
  <si>
    <t>การจัดการสิ่งแวดล้อม</t>
  </si>
  <si>
    <t>Traffic safety</t>
  </si>
  <si>
    <t>พัฒนาโครงการวิจัย Bus safty ให้กับ มสธ.</t>
  </si>
  <si>
    <t>วิชา 220-301 ภาคปฏิบัติ</t>
  </si>
  <si>
    <t>/</t>
  </si>
  <si>
    <t xml:space="preserve">วิชา 230 - 444 ,230 -445 </t>
  </si>
  <si>
    <t>การเป็นผู้ประกอบการ</t>
  </si>
  <si>
    <t>ภาควิชา/หน่วยงาน
ที่รับผิดชอบ</t>
  </si>
  <si>
    <t>การพัฒนา
การวิจัย</t>
  </si>
  <si>
    <t>ตรวจสอบและวิเคราะห์เพื่อหาแนวทางการซ่อมแซมอาคาร</t>
  </si>
  <si>
    <t>อ.พุทธิพงศ์ แสนสบาย</t>
  </si>
  <si>
    <t>ตรวจสอบเอกสารงานกันซึมภายในบ่อลิฟท์</t>
  </si>
  <si>
    <t>ดร.ฟูกิจ นิลรัตน์</t>
  </si>
  <si>
    <t>การเป็นกรรมการที่ปรึกษาวิชาการและวิชาชีพและกรรมการวิทยานิพนธ์ ตามรายละเอียดในข้อมูล 3.2(1)</t>
  </si>
  <si>
    <t>เครือข่าย ITAP</t>
  </si>
  <si>
    <t xml:space="preserve">โครงการศึกษาวิจัยและพัฒนาโรงงานต้นแบบการผลิตพลังงานทดแทนไบโอดีเซล </t>
  </si>
  <si>
    <t xml:space="preserve"> แผนงานบริการวิชาการ คณะวิศวกรรมศาสตร์</t>
  </si>
  <si>
    <t>โครงการการศึกษาวิจัยและพัฒนาโรงงานต้นแบบการผลิตพลังงานไบโอดีเซล,โครงการพัฒนาเทคโนโลยีและก่อสร้างหน่วยผลิตไบโอดีเซล บริษัทบางจากและโครงการสร้างโรงงานผลิตไบโอดีเซลในประเทศพม่า</t>
  </si>
  <si>
    <t>1. โครงการการศึกษาวิจัยและพัฒนาโรงงานต้นแบบการผลิตพลังงานไบโอดีเซล</t>
  </si>
  <si>
    <t>2. โครงการพัฒนาเทคโนโลยีและก่อสร้างหน่วยผลิตไบโอดีเซล บริษัทบางจาก</t>
  </si>
  <si>
    <t>3. โครงการสร้างโรงงานผลิตไบโอดีเซลในประเทศพม่า</t>
  </si>
  <si>
    <r>
      <t>นิยาม</t>
    </r>
    <r>
      <rPr>
        <sz val="16"/>
        <rFont val="Angsana New"/>
        <family val="1"/>
      </rPr>
      <t xml:space="preserve"> :   1.  กิจกรรมหรือโครงการบริการวิชาการและวิชาชีพ หมายถึง กิจกรรมหรือโครงการที่สถาบันได้จัดขึ้นเพื่อให้บริการทางวิชาการแก่สังคมและชุมชน หรือเพื่อตอบสนองความต้องการของสังคม ชุมชน ประเทศชาติหรือนานาชาติ รวมถึงการบริการวิชาการที่มีค่าตอบแทนและบริการวิชาการแบบให้เปล่า</t>
    </r>
  </si>
  <si>
    <t xml:space="preserve">              2. จำนวนอาจารย์ประจำในปีการศึกษษนั้น ทั้งนี้การนับอาจารย์ประจำให้นับอาจารย์ประจำเฉพาะที่ปฏิบัติงานจริง ไม่นับรวมอาจารย์ที่ลาศึกษาต่อ</t>
  </si>
  <si>
    <t xml:space="preserve">              3.  กรณี 1 โครงการหรือกิจกรรมมีการจัดหลายครั้ง ให้นับทุกครั้งหากกลุ่มเป้าหมายแตกต่างกัน</t>
  </si>
  <si>
    <t xml:space="preserve">              4.  กรณีบริการวิชาการ 1  โครงการหรือกิจกรรม มีหลายกลุ่มสาขาหรือหลายหน่วยงานช่วยกันให้นับแยกได้</t>
  </si>
  <si>
    <t xml:space="preserve">              5.  กรณีบริการวิชาการที่จัดขึ้นโดยหน่วยงานภายนอกและขอความร่วมมือให้สถาบันส่งคณาจารย์ไปช่วย   ให้รายงานเป็นโครงการ 1 โครงการตามชื่อโครงการ</t>
  </si>
  <si>
    <t xml:space="preserve">        4.  สำเนาหนังสือที่ได้รับอนุมัติให้จัดโครงการ/กิจกรรม</t>
  </si>
  <si>
    <t>แหล่งเอกสารอ้างอิง :</t>
  </si>
  <si>
    <t>ผู้ประสานข้อมูลคณะฯ : ศิราณี  พูลศิริ  โทร. 7086</t>
  </si>
  <si>
    <t>ผู้รับผิดชอบ: สุธาวรรณ</t>
  </si>
  <si>
    <t>ผู้รับผิดชอบ: สุธาวรรณ  เชาวลิต</t>
  </si>
  <si>
    <t>หน่วยงานรับผิดชอบ : สำนักงานพัฒนาคุณภาพ</t>
  </si>
  <si>
    <t>คณะกรรมการจัดประชุมวิชาการนานาชาติร่วมกับ Faculty of Technical Sciences, University of Novi Sad ประเทศเซอร์เบีย ครั้งที่ 3 และการจัดประชุมวิชาการทางวิศวกรรมศาสตร์ ครั้งที่ 5 ประจำปี 2550</t>
  </si>
  <si>
    <t xml:space="preserve">คณะวิศวกรรมศาสตร์ ร่วมด้วย  Faculty of Technical Sciences, University of Novi Sad ประเทศเซอร์เบีย </t>
  </si>
  <si>
    <t>ดร.ฟูกิจ  นิลรัตน์</t>
  </si>
  <si>
    <t>ผศ.ปัญญรักษ์   งามศรีตระกูล</t>
  </si>
  <si>
    <t>ผศ.ดร.สุธรรม  นิยมวาส</t>
  </si>
  <si>
    <t>รศ.สมชาย  ชูโฉม</t>
  </si>
  <si>
    <t>ดร.กลางเดือน  โพชนา</t>
  </si>
  <si>
    <t>ผศ.ดร.องุ่น   สังขพงศ์</t>
  </si>
  <si>
    <t>คณะกรรมการจัดประชุมวิชาการนานาชาติร่วมกับ Faculty of Technical Sciences, University of Novi Sad ประเทศเซอร์เบีย ครั้งที่ 3 และการจัดประชุมวิชาการทางวิศวกรรมศาสตร์ ครั้งที่ 5 ประจำปี 2553</t>
  </si>
  <si>
    <t>รศ.ดร.จรัญ   บุญกาญจน์</t>
  </si>
  <si>
    <t>ผศ.ดร.ราม   แย้มแสงสังข์</t>
  </si>
  <si>
    <t>ผศ.ดร.ชญานุช   แสงวิเชียร</t>
  </si>
  <si>
    <t>ดร.สุธรรม   สุขมณี</t>
  </si>
  <si>
    <t>คณะกรรมการจัดประชุมวิชาการนานาชาติร่วมกับ Faculty of Technical Sciences, University of Novi Sad ประเทศเซอร์เบีย ครั้งที่ 3 และการจัดประชุมวิชาการทางวิศวกรรมศาสตร์ ครั้งที่ 5 ประจำปี 2555</t>
  </si>
  <si>
    <t>รศ.ดร.เล็ก  สีคง</t>
  </si>
  <si>
    <t>ผศ.ดร.มนตรี  กาญจนะเดชะ</t>
  </si>
  <si>
    <t>ผศ.ดร.พิชญา   ตัณฑัยย์</t>
  </si>
  <si>
    <t>คณะกรรมการจัดประชุมวิชาการนานาชาติร่วมกับ Faculty of Technical Sciences, University of Novi Sad ประเทศเซอร์เบีย ครั้งที่ 3 และการจัดประชุมวิชาการทางวิศวกรรมศาสตร์ ครั้งที่ 5 ประจำปี 2557</t>
  </si>
  <si>
    <t>ผศ.ดร.สุนทร  วิทูรสุรพจน์</t>
  </si>
  <si>
    <r>
      <t>นิยาม</t>
    </r>
    <r>
      <rPr>
        <sz val="16"/>
        <rFont val="Angsana New"/>
        <family val="1"/>
      </rPr>
      <t xml:space="preserve"> : 1.  แผนในการนำความรู้และประสบการณ์จากการบริการวิชาการ/วิชาชีพมาใช้ในการเรียนการสอนและการวิจัยที่เป็นรูปธรรม เช่น แผนการสอน แผนการวิจัย หลักสูตร เป็นต้น</t>
    </r>
  </si>
  <si>
    <t xml:space="preserve">             2.  โครงการ กิจกรรม หรือหลักฐานที่แสดงว่าได้นำองค์ความรู้และมวลประสบการณ์จากการให้บริการวิชาการแก่สังคม ชุมชนและประเทศชาติมาใช้ประโยชน์ในการพัฒนาการเรียนการสอนหรือการวิจัย</t>
  </si>
  <si>
    <t>วันที่รายงานข้อมูล :    พ.ค. 50</t>
  </si>
  <si>
    <t xml:space="preserve">              2.  กรรมการวิชาชีพ หมายถึง การเป็นกรรมการของสมาคมวิชาชีพต่างๆ ที่ปรึกษาระดับสูงของประเทศที่ได้รับคัดเลือกหรือได้รับมอบหมายให้ร่วมเป็นคณะทำงานหรือคณะดำเนินการเพื่อพัฒนางานวิชาการหรือวิชาชีพภายนอกสถาบันในระดับชาติ หรือนานาชาติ</t>
  </si>
  <si>
    <t xml:space="preserve">             3.  จำนวนอาจารย์ประจำทั้งหมดในปีการศึกษานั้น ทั้งนี้สามารถนับอาจารย์ประจำที่ลาศึกษาต่อได้ด้วย</t>
  </si>
  <si>
    <t xml:space="preserve">             4.  นับจำนวนอาจารย์ที่เป็นที่ปรึกษา/กรรมการวิทยานิพนธ์ฯ เพียงครั้งเดียว แม้ว่าอาจารย์ท่านนั้นจะเป็นกรรมการหลายตำแหน่งก็ตาม</t>
  </si>
  <si>
    <t>ผู้รับผิดชอบ:สุธาวรรณ</t>
  </si>
  <si>
    <r>
      <t>นิยาม :</t>
    </r>
    <r>
      <rPr>
        <sz val="16"/>
        <rFont val="Angsana New"/>
        <family val="1"/>
      </rPr>
      <t xml:space="preserve">    1.  การเป็นแหล่งให้บริการวิชาการ  หมายถึง การที่สถาบัน/ กลุ่มสาขาวิชามีศูนย์หรือ มีการจัดกิจกรรมทางวิชาการในหน่วยงานที่อยู่ในความรับผิดชอบของสถาบันเป็นประจำ หรือการที่สถาบันได้ทำหน้าที่เป็นแหล่งอ้างอิงทางวิชาการ  เป็นที่พึ่งพาในทางวิชาการในรูปแบบต่างๆ   หรือทำหน้าที่ใดๆที่มีผลต่อการพัฒนาขึ้นของชุมชนในด้านวิชาการและการพัฒนาความรู้ ซึ่งได้รับการยอมรับในระดับชาติหรือระดับนานาชาติ การนับว่าเป็นแหล่งบริการในระดับชาติหรือนานาชาตินั้น พิจารณาจากการมีเอกสารแสดง (เช่น วุฒิบัติหรือใบรับรอง) จากองค์กรหรือหน่วยงานอื่น</t>
    </r>
  </si>
  <si>
    <t xml:space="preserve">             2. รายรับจากที่สถาบันเป็นผู้จัด หมายถึง รายรับจากกิจกรรม/โครงการที่ดำเนินการบริการวิชาการในนามสถาบัน หรือคณะ/หน่วยงานในสังกัดของสถาบัน (สถาบันเป็นผู้จัด)  </t>
  </si>
  <si>
    <t xml:space="preserve">             3. รายรับจากงบประมาณภายนอก หมายถึง รายรับจากการหักเป็นค่า Over charge จากโครงการที่ผ่านสถาบัน (บุคลากรของสถาบันได้รับงบประมาณภายนอกให้ดำเนินการ)</t>
  </si>
  <si>
    <t xml:space="preserve">             4. ไม่รวมรายได้จากการจัดการเรียนการสอนภาคพิเศษ หรือการศึกษาเพื่อปวงชน (กศปช.)</t>
  </si>
  <si>
    <t xml:space="preserve">         3.3 (1) ระดับประสิทธิผล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</t>
  </si>
  <si>
    <t xml:space="preserve">               2.  กรรมการวิชาชีพ หมายถึง การเป็นกรรมการของสมาคมวิชาชีพต่างๆ ที่ปรึกษาระดับสูงของประเทศที่ได้รับคัดเลือกหรือได้รับมอบหมายให้ร่วมเป็นคณะทำงานหรือคณะดำเนินการเพื่อพัฒนางานวิชาการหรือวิชาชีพภายนอกสถาบันในระดับชาติ หรือนานาชาติ</t>
  </si>
  <si>
    <t xml:space="preserve">               4.  นับจำนวนอาจารย์ที่เป็นที่ปรึกษา/กรรมการวิทยานิพนธ์ฯ เพียงครั้งเดียว แม้ว่าอาจารย์ท่านนั้นจะเป็นกรรมการหลายตำแหน่งก็ตาม</t>
  </si>
  <si>
    <t>ผู้รับผิดชอบ: สุธวรรณ  เชาวลิต</t>
  </si>
  <si>
    <t xml:space="preserve">                   O :  ฝ่ายบริการวิชาการ</t>
  </si>
  <si>
    <t xml:space="preserve">                   O :  กลุ่มงานสนับสนุนวิชาการ</t>
  </si>
  <si>
    <t xml:space="preserve">                   O :  กลุ่มงานบริหารฯ(การจัดการทรัพยากรฯ)</t>
  </si>
  <si>
    <t>อนุมัติให้ดำเนินการลงวันที่</t>
  </si>
  <si>
    <t>วัน  เดือน  ปีที่ดำเนินการ</t>
  </si>
  <si>
    <t>งบประมาณที่ได้รับ</t>
  </si>
  <si>
    <t>ผลการประเมินความพึงพอใจ (%)</t>
  </si>
  <si>
    <t xml:space="preserve">           O :  ฝ่ายบริการวิชาการ</t>
  </si>
  <si>
    <t xml:space="preserve">           O :  กลุ่มงานสนับสนุนวิชาการ (ทะเบียน)</t>
  </si>
  <si>
    <t xml:space="preserve">           O :  กลุ่มงานบริหารฯ(การจัดการทรัพยากรฯ)</t>
  </si>
  <si>
    <t xml:space="preserve">ผู้รับผิดชอบ: สุธาวรรณ, เสาวณีย์  </t>
  </si>
  <si>
    <r>
      <t>นิยาม</t>
    </r>
    <r>
      <rPr>
        <sz val="16"/>
        <rFont val="Angsana New"/>
        <family val="1"/>
      </rPr>
      <t xml:space="preserve"> : 1. 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ไม่นับรวมอาจารย์ที่ลาศึกษาต่อ</t>
    </r>
  </si>
  <si>
    <t xml:space="preserve">             2.  ค่าใช้จ่าย (in-cash) หมายถึง ค่าใช้จ่ายทั้งหมดในรูปของตัวเงินที่ใช้ในการบริการวิชาการ</t>
  </si>
  <si>
    <t xml:space="preserve">             3.  มูลค่าของสถาบัน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 ค่าใช้อุปกรณ์และสถานที่ เป็นต้น</t>
  </si>
  <si>
    <r>
      <t xml:space="preserve">             4. รายละเอียดมูลค่าของสถาบัน ให้เทียบเคียงค่าใช้จ่ายที่จ่ายไปกับการบริการวิชาการ </t>
    </r>
    <r>
      <rPr>
        <b/>
        <sz val="16"/>
        <rFont val="Angsana New"/>
        <family val="1"/>
      </rPr>
      <t>แต่ไม่ได้คิดเป็นจำนวนเงิน</t>
    </r>
    <r>
      <rPr>
        <sz val="16"/>
        <rFont val="Angsana New"/>
        <family val="1"/>
      </rPr>
      <t xml:space="preserve"> เช่น มีการเชิญวิทยากรแต่ไม่ต้องจ่ายค่าตอบแทน ก็ให้คิดค่าตอบแทนเป็นจำนวนเงิน หรือมีการใช้ห้องประชุมของคณะ/หน่วยงาน/มหาวิทยาลัย โดยไม่มีค่าใช้จ่ายก็ให้เทียบเคียงค่าใช้จ่ายที่เกิดจากการใช้ห้องประชุม  โดยการเทียบคียงค่าใช้จ่ายให้ยึดหลักเกณฑ์ค่าใช้จ่ายตามระเบียบกระทรวงการคลัง หรือระเบียบที่มหาวิทยาลัย/คณะ/หน่วยงานประกาศต่อสาธารณชน</t>
    </r>
  </si>
  <si>
    <t xml:space="preserve">             5. เป็นค่าใช้จ่ายและมูลค่าที่ใช้กับทุกโครงการ/กิจกรรมในการบริการวิชาการแก่ชุมชน สังคม โดยไม่เรียกเก็บเงินใดๆ จากผู้รับบริการ</t>
  </si>
  <si>
    <t xml:space="preserve">             6. ค่าตอบแทนวิทยากร/ที่ปรึกษา (อาจารย์) คิด Man-Hr ละ  1,000 บาท (1 วัน = 6 ชม.)  หากมีการเบิกเงินสนับสนุนการบริการวิชาการแบบให้เปล่าจากเงินรายได้คณะแล้วบางส่วน จะนำยอดที่เบิกแล้วไปหักมูลค่าก่อน</t>
  </si>
  <si>
    <t xml:space="preserve">              7. ค่าใช้จ่ายเจ้าหน้าที่ที่ให้บริการ (พนักงานขับรถ) คิดจากเงินเดือนเฉลี่ย 250 บาท บวกกับค่าเบี้ยเลี้ยง 200 บาท รวมเป็น Man-Day ละ  450 บาท</t>
  </si>
  <si>
    <t xml:space="preserve">              8. ค่าใช้จ่ายเจ้าหน้าที่ที่ให้บริการ (บุคลากรสายสนับสนุน) คิดจากเงินเดือนเฉลี่ย โดยคำนวณจากฐานเงินเดือน 15,000 บาท คิดเป็น Man- Day ละ  500 บาท</t>
  </si>
  <si>
    <t xml:space="preserve">              9. ค่าใช้รถคณะฯ คิดตามอัตราบริการวิชาการของคณะฯ</t>
  </si>
  <si>
    <t xml:space="preserve">             10. ค่าน้ำมัน (กรณีใช้รถส่วนตัว) คิดกิโลเมตรละ 2 บาท</t>
  </si>
  <si>
    <t xml:space="preserve">             11. ค่าใช้อุปกรณ์/ค่าเช่าสถานที่ คิดตามอัตราที่แต่ละหน่วยงานกำหนด</t>
  </si>
  <si>
    <r>
      <t>เอกสารอ้างอิงที่ต้องการ</t>
    </r>
    <r>
      <rPr>
        <sz val="16"/>
        <rFont val="Angsana New"/>
        <family val="1"/>
      </rPr>
      <t xml:space="preserve"> : </t>
    </r>
  </si>
  <si>
    <t xml:space="preserve">  1.  สำเนาวุฒิบัตรหรือใบรับรองจากองค์กรหรือหน่วยงานอื่น</t>
  </si>
  <si>
    <r>
      <t>นิยาม</t>
    </r>
    <r>
      <rPr>
        <sz val="16"/>
        <rFont val="Angsana New"/>
        <family val="1"/>
      </rPr>
      <t xml:space="preserve"> :  1.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ไม่นับรวมอาจารย์ที่ลาศึกษาต่อ</t>
    </r>
  </si>
  <si>
    <t>รศ.ดร.อุดมผล  พืชน์ไพบูลย์</t>
  </si>
  <si>
    <t>รศ.ดร.ชูศักดิ์    ลิ่มสกุล</t>
  </si>
  <si>
    <t>รศ.ดร.ชาคริต   ทองอุไร</t>
  </si>
  <si>
    <t>รศ.ดร.พิชัย   ธานีรณานนท์</t>
  </si>
  <si>
    <t>ร่างหลักสูตรวิศวกรรมศาสตรบัณฑิต สาขาวิชาอิเล็กทรอนิกส์ (หลักสูตรปรับปรุง พ.ศ.2550)</t>
  </si>
  <si>
    <t>สอบโครงร่างวิทยานิพนธ์และสอบวัดคุณสมบัติ (แบบปากเปล่า)</t>
  </si>
  <si>
    <t>มหาวิทยาลัยวลัยลักษณ์</t>
  </si>
  <si>
    <t>สอบวิทยานิพนธ์ นักศึกษาปริญญาโท สาขาวิชาวิศวกรรมสิ่งแวดล้อม</t>
  </si>
  <si>
    <t>มหาวิทยาลัยเชียงใหม่</t>
  </si>
  <si>
    <t>ที่ปรึกษาวิทยานิพนธ์ นักศึกษาปริญญาเอก สาขาวิศวกรรมขนส่ง</t>
  </si>
  <si>
    <t>สำนักวิชาวิศวกรรมและเทคโนโลยี สถาบันเทคโนโลยีแห่งเอเซีย</t>
  </si>
  <si>
    <t>ภาควิชาอิเล็กทรอนิกส์ คณะวิศวกรรมศาสตร์ สถาบันเทคโนโลยีพระจอมเกล้าเจ้าคุณทหารลาดกระบัง</t>
  </si>
  <si>
    <t xml:space="preserve">      3.2   ร้อยละของอาจารย์ที่เป็นที่ปรึกษา เป็นกรรมการวิทยานิพนธ์ภายนอกสถาบัน เป็นกรรมการวิชาการและกรรมการวิชาชีพในระดับชาติหรือระดับนานาชาติต่ออาจารย์ประจำ (อ. ประจำทั้งหมดรวมลาศึกษาต่อ)</t>
  </si>
  <si>
    <t xml:space="preserve">                   3.2(1)  สถิติการเป็นที่ปรึกษา/กรรมการวิชาการ/วิชาชีพ/กรรมการวิทยานิพนธ์ภายนอกสถาบันต่ออาจารย์ประจำ</t>
  </si>
  <si>
    <t xml:space="preserve">          3.2(2)  รายชื่อการเป็นที่ปรึกษา/กรรมการวิชาการ / วิชาชีพ /กรรมการวิทยานิพนธ์ภายนอกมหาวิทยาลัย ต่อ อาจารย์ประจำ</t>
  </si>
  <si>
    <t>3.3   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</t>
  </si>
  <si>
    <t xml:space="preserve">           3.3 (2)  รายชื่อโครงการที่มีการนำความรู้และประสบการณ์จากการบริการวิชาชีพและวิชาการมาใช้ในการพัฒนาการเรียนการสอนและการวิจัย</t>
  </si>
  <si>
    <t>3.4   ค่าใช้จ่ายและมูลค่าของสถาบันในการบริการวิชาการและวิชาชีพเพื่อสังคมต่ออาจารย์ประจำ (อ.ปฏิบัติงานจริงไม่รวมลาศึกษาต่อ)</t>
  </si>
  <si>
    <t xml:space="preserve">      3.5 ร้อยละความพึงพอใจของผู้รับบริการของโครงการบริการวิชาการ</t>
  </si>
  <si>
    <t>3.6 จำนวนแหล่งให้บริการวิชาการและวิชาชีพที่ได้รับการยอมรับในระดับชาติหรือระดับนานาชาติ (จำนวนศูนย์เครือข่าย)</t>
  </si>
  <si>
    <t>3.7  รายรับของสถาบันในการให้บริการวิชาการและวิชาชีพในนามสถาบันต่ออาจารย์ประจำ (อ.ปฏิบัติงานจริงไม่นับรวมลาศึกษาต่อ)</t>
  </si>
  <si>
    <t>3.8  ระดับความสำเร็จในการบริการวิชาการและวิชาชีพตามพันธกิจของสถาบัน</t>
  </si>
  <si>
    <t xml:space="preserve">       3.8(1)  ระดับความสำเร็จในการบริการวิชาการและวิชาชีพตามพันธกิจของสถาบัน</t>
  </si>
  <si>
    <t xml:space="preserve">       3.8(2)  รายชื่อโครงการบริการวิชาการที่มีการบูรณาการ ตามแผนและเกิดเครือข่ายความร่วมมือ</t>
  </si>
  <si>
    <t>ดร.วรรณรัช   สันติอมรทัต</t>
  </si>
  <si>
    <t>นายสิทธิชัย   พิริยคุณธร</t>
  </si>
  <si>
    <t>กรรมการและผู้ประสานงานการฝึกอบรม โครงการพัฒนาความสามารถและการสร้างบุคลากรทางด้านซอฟต์แวร์ระบบสมองฝังตัวทางด้าน Embedded Software</t>
  </si>
  <si>
    <t>สาขาเพื่อพัฒนาคุณภาพชีวิตและสังคม ประจำปี 2549-2550</t>
  </si>
  <si>
    <t>สมาคมสมองกลฝังตัวไทย  กรุงเทพฯ</t>
  </si>
  <si>
    <t>สมาคมวิศวกรรมสถานแห่งประเทศไทย ในพระบรมราชูปถัมภ์</t>
  </si>
  <si>
    <t>บริการวิเคราะห์ ทดสอบ ตรวจสอบและตรวจซ่อม</t>
  </si>
  <si>
    <t>บริษัท / หจก. / หน่วยงานต่าง ๆ</t>
  </si>
  <si>
    <t>โครงการการเก็บและวิเคราะห์ตัวอย่างการตกสะสมของกรดในพื้นที่ภาคใต้ ประจำปี 2550</t>
  </si>
  <si>
    <t>กรมควบคุมมลพิษ</t>
  </si>
  <si>
    <t>บริการเครื่องพิมพ์ของฝ่ายคอมพิวเตอร์ฯ</t>
  </si>
  <si>
    <t>บุคลากร / หน่วยงานต่างๆ</t>
  </si>
  <si>
    <t>บริการเครื่องแม่ข่ายรวมกับค่าดูแลเซิร์ฟเวอร์ฯ (การดูแลระบบด้านการเงินของ มอ.) ปีที่ 3</t>
  </si>
  <si>
    <t>มหาวิทยาลัยสงขลานครินทร์</t>
  </si>
  <si>
    <t>บริการเครื่องมือภาคฯเคมี</t>
  </si>
  <si>
    <t>ดร.กุสุมาลย์  เฉลิมยานนท์</t>
  </si>
  <si>
    <t>คณะกรรมการพิจารณาบทความ EECON 29</t>
  </si>
  <si>
    <t>สถาบันเทคโนโลยีราชมงคลธัญบุรี</t>
  </si>
  <si>
    <t>คณะกรรมการดำเนินงานจัดประชุมทางวิชาการ Annual National Symposium on  Computational Science &amp; Engineering ครั้งที่ 11 (ANSCSE 11)</t>
  </si>
  <si>
    <t>คณะวิศวกรรมศาสตร์</t>
  </si>
  <si>
    <t>ผศ.ดำรง  เคล้าดี</t>
  </si>
  <si>
    <t>ดร.นิคม  สุวรรณวร</t>
  </si>
  <si>
    <t>นายธรรมรัฎฐ์  สมิตะลัมพะ</t>
  </si>
  <si>
    <t>นางสาวพัชรี  เทพนิมิตร</t>
  </si>
  <si>
    <t>นายอภิชาต  วสุธาพิทักษ์</t>
  </si>
  <si>
    <t>นายนพพณ  เลิศชูวงศา</t>
  </si>
  <si>
    <t>นายสันติชัย  ช่วยวงศ์</t>
  </si>
  <si>
    <t>นายวโรดม  วีระพันธ์</t>
  </si>
  <si>
    <t>นายอภิชาต  หีดนาคราม</t>
  </si>
  <si>
    <t>นายคมสันต์  กาญจนรังษี</t>
  </si>
  <si>
    <t>นายพิศากร  สิทธิวัฒน์</t>
  </si>
  <si>
    <t>นายพฤทธิกร  สมิตไมตรี</t>
  </si>
  <si>
    <t>นายชยุตม์  นันทดุสิต</t>
  </si>
  <si>
    <t>ดร.มณเทพ  เกียรติวีระสกุล</t>
  </si>
  <si>
    <t>ดร.วิกลม  ธีรภาพขจรเดช</t>
  </si>
  <si>
    <t>Review Assignment</t>
  </si>
  <si>
    <t>AsiaCSN</t>
  </si>
  <si>
    <t>ผศ.คณดิถ   เจษฎ์พัฒนานนท์</t>
  </si>
  <si>
    <t>คณะอนุกรรมการโครงการ "โครงการอุตสาหกรรมและวิจัยสำหรับนักศึกษาปริญญาตรี"</t>
  </si>
  <si>
    <t>กองทุนสนับสนุนการวิจัย(สกว)</t>
  </si>
  <si>
    <t>ผศ.ดร.กิตติพัฒน์  ตันตระรุ่งโรจน์</t>
  </si>
  <si>
    <t>กรรมการประเมินผลงานทางวิชาการ</t>
  </si>
  <si>
    <t>มหาวิทยาลัยแทคโนโลยีราชมงคลล้านนา</t>
  </si>
  <si>
    <t>ผศ.ดร.ณัฎฐา  จินดาเพ็ชร์</t>
  </si>
  <si>
    <t>คณะกรรมการจัดการประชุมวิชาการทางวิศวกรรมไฟฟ้า ครั้งที่ 29</t>
  </si>
  <si>
    <t>คณะกรรมการจัดทำและคัดเลือกข้อสอบวัดมาตรฐานทางด้าน Embedded Software</t>
  </si>
  <si>
    <t>สมาคมสมองกลฝังตัวไทย</t>
  </si>
  <si>
    <t>ผศ.ดร.พรชัย  พฤกษ์ภัทรานนต์</t>
  </si>
  <si>
    <t>paper review</t>
  </si>
  <si>
    <t>IWAIT2007</t>
  </si>
  <si>
    <t>ผศ.ดร.ภาณุมาส  คำสัตย์</t>
  </si>
  <si>
    <t>การจัดฝึกอบรม สัมมนา และประชุมเชิงปฏิบัติการแบบเก็บค่าลงทะเบียนของฝ่ายบริการวิชาการ (จำนวน 10 โครงการ)</t>
  </si>
  <si>
    <t>แบบฝึกอบรม สัมมนา และประชุมเชิงปฏิบัติการแบบให้เปล่าของฝ่ายบริการวิชาการ (จำนวน 5 โครงการ)</t>
  </si>
  <si>
    <t>การให้บริการจัดฝึกอบรม สัมมนา และประชุมเชิงปฏิบัติการในลักษณะการว่าจ้าง ของฝ่ายบริการวิชาการ (จำนวน 14 โครงการ)(**ประเมินโดยฝ่ายฯ 9 โครงการ)</t>
  </si>
  <si>
    <t>บริการศึกษา วิจัย สำรวจ การวางแผน การจัดการของฝ่ายบริการวิชาการ (จำนวน 1 โครงการ)</t>
  </si>
  <si>
    <t>ISCAS2007</t>
  </si>
  <si>
    <t>ผศ.ธวัชชัย  ทางรัตนสุวรรณ</t>
  </si>
  <si>
    <t>ผศ.เลียง   คูบุรัตถ์</t>
  </si>
  <si>
    <t>ผศ.สมพัฒน์  รุ่งตะวันเรืองศรี</t>
  </si>
  <si>
    <t>รศ.ดร.เกริกชัย   ทองหนู</t>
  </si>
  <si>
    <t>ประเมินผลงานทางวิชาการ (ผศ.)</t>
  </si>
  <si>
    <t>มหาวิทยาลัยศรีนครินทรวิโรฒ</t>
  </si>
  <si>
    <t>คณะกรรมการกลั่นกรองหลักสูตรวิทยาศาสตรบัณฑิต</t>
  </si>
  <si>
    <t>มหาวิทยาลัยหาดใหญ่</t>
  </si>
  <si>
    <t>ส.วิจัยร่วม, ลาดกระบัง</t>
  </si>
  <si>
    <t>มหาวิทยาลัยเทคโนโลยีราชมงคลล้านนา</t>
  </si>
  <si>
    <t>กรรมการผู้ทรงคุณวุฒิปรับปรุงหลักสูตร</t>
  </si>
  <si>
    <t>สาขาการจัดการสาระสนเทศ ตรัง</t>
  </si>
  <si>
    <t>คณะกรรมการบริหารเทคโนโลยีสารสนเทศ</t>
  </si>
  <si>
    <t>ลาดกระบัง</t>
  </si>
  <si>
    <t>ส.พระนตรเหนือ</t>
  </si>
  <si>
    <t>คณะกรรมการพิจารณาบทความวารสาร</t>
  </si>
  <si>
    <t>ที่ปรึกษาในการจัดประชุมวิชาการนานาชาติ</t>
  </si>
  <si>
    <t>คณะการจัดการสิ่งแวดล้อม</t>
  </si>
  <si>
    <t>รศ.บุญเจริญ วงศ์กิตติศึกษา</t>
  </si>
  <si>
    <t>กรรมการประเมินความเหมาะสม (สัมภาษณ์) บุคคลเพื่อรับทุนรัฐบาลฯ</t>
  </si>
  <si>
    <t>สวทช.</t>
  </si>
  <si>
    <t>อ.มงคล  แซ่เจีย</t>
  </si>
  <si>
    <t>คณะกรรมการจัดการประชุมวิชาการทางวิศวกรรมไฟฟ้า ครั้งที่ 30</t>
  </si>
  <si>
    <t>อ.อนุวัตร  ประเสริฐสิทธิ์</t>
  </si>
  <si>
    <t>โครงการการเสริมสร้างศักยภาพและขยายผลการใช้แนวปฏิบัติที่ดีในการป้องกันและลดมลพิษจากแหล่งกำเนิดประเภทอุตสาหกรรม สู่ท้องถิ่นและผู้ประกอบการในพื้นที่ลุ่มน้ำทะเลสาบสงขลา</t>
  </si>
  <si>
    <r>
      <t>โครงการศึกษาเกี่ยวกับการก่อสร้างท่าเทียบเรือ เพื่อการพาณิชย์ระหว่างประเทศและการท่องเที่ยวจังหวัดสตูล</t>
    </r>
    <r>
      <rPr>
        <i/>
        <sz val="14"/>
        <rFont val="Angsana New"/>
        <family val="1"/>
      </rPr>
      <t xml:space="preserve"> </t>
    </r>
  </si>
  <si>
    <t>องค์การบริหารส่วนจังหวัดสตูล</t>
  </si>
  <si>
    <t>เข้าร่วมการสำรวจและวิเคราะห์ข้อมูล โครงการสำรวจข้อมูลเพื่อการประเมินผลโครงการก่อสร้างทางหลวงแผ่นดินหมายเลข 44 สายกระบี่-ขนอม</t>
  </si>
  <si>
    <t>บริษัท แอสดีคอน คอร์ปอเรชั่น จำกัด</t>
  </si>
  <si>
    <t>โครงการศึกษาความเหมาะสมในการบริหารจัดการแร่ยิปซัม</t>
  </si>
  <si>
    <t>กรมอุตสาหกรรมพื้นฐานและการเหมืองแร่</t>
  </si>
  <si>
    <t>โครงการศึกษาวิจัยและพัฒนาโรงงานต้นแบบการผลิตพลังงานทดแทนไบโอดีเซล</t>
  </si>
  <si>
    <t>องค์การบริหารส่วนจังหวัดสุราษฎร์ธานี</t>
  </si>
  <si>
    <t>โครงการการเสริมสร้างศักยภาพและขยายผลการใช้แนวปฏิบัติที่ดีในการป้องกันและลดมลพิษจากแหล่งกำเนิดประเภทอุตสาหกรรมสู่ท้องถิ่นและผู้ประกอบการในพื้นที่ลุ่มน้ำทะเลสาบสงขลา</t>
  </si>
  <si>
    <t>โครงการกิจกรรมการสำรวจข้อมูลห้องปฏิบัติการภายใต้โครงการพัฒนาระบบฐานข้อมูลและสารสนเทศห้องปฏิบัติการเชิงพื้นที่</t>
  </si>
  <si>
    <t>กรมวิทยาศาสตร์บริการ</t>
  </si>
  <si>
    <t>ที่ปรึกษาการพัฒนาซอฟต์แวร์ (Alcatel Database Conversion Project)</t>
  </si>
  <si>
    <t>บริษัท Mobicrat จำกัด</t>
  </si>
  <si>
    <t>โครงการศึกษาและจัดทำแผนผังระบบสาธารณูปโภคและระบบสุขาภิบาลขั้นพื้นฐาน สำนักงานเทศบาลเมืองสิงหนคร จังหวัดสงขลา (Phase II)</t>
  </si>
  <si>
    <t>สำนักงานเทศบาลเมืองสิงหนคร จังหวัดสงขลา</t>
  </si>
  <si>
    <t>โครงการศึกษาสำรวจออกแบบเพื่อแก้ไขปัญหาการกัดเซาะชายฝั่งทะเล บริเวณบ้านบางใบไม้ถึงบ้านสระบัว อ.ท่าศาลา จ.นครศรีธรรมราช</t>
  </si>
  <si>
    <t>กรมการขนส่งทางน้ำและพาณิชยนาวี</t>
  </si>
  <si>
    <t>การศึกษาผลกระทบสิ่งแวดล้อมเบื้องต้น โครงการขุดลอกร่องน้ำเดินเรือ บริษัท ผาหลวง
ซีทรานส์ จำกัด</t>
  </si>
  <si>
    <t>บริษัท ผาหลวงซีทรานส์ จำกัด</t>
  </si>
  <si>
    <t>การศึกษาผลกระทบสิ่งแวดล้อมเบื้องต้นจากการก่อสร้างท่าเทียบเรือมารีนา</t>
  </si>
  <si>
    <t>Kalkin Development (Thailand) Co., Ltd</t>
  </si>
  <si>
    <t>โครงการสาธิตการผลิตไฟฟ้าจากพลังงานลม (การศึกษาผลกระทบด้านสิ่งแวดล้อมที่เกิดขึ้นจากโครงการ)</t>
  </si>
  <si>
    <t>กรมพัฒนาพลังงานทดแทนและอนุรักษ์พลังงาน</t>
  </si>
  <si>
    <t>การศึกษาผลกระทบสิ่งแวดล้อมโครงการเหมืองแร่หินอุตสาหกรรมชนิดหินปูนเพื่อ
อุตสาหรรมก่อสร้าง หจก.ชุติวรรณ ตำบลหินตก อำเภอร่อนพิบูลย์ จังหวัดนครศรีธรรมราช</t>
  </si>
  <si>
    <t>หจก.ชุติวรรณ</t>
  </si>
  <si>
    <t>การศึกษาผลกระทบสิ่งแวดล้อมโครงการขยายอาคารเพิ่มเติมโรงพยาบาลวัฒนแพทย์ 
ตำบลทับเที่ยง อำเภอเมือง จังหวัดตรัง</t>
  </si>
  <si>
    <t>บริษัท โรงพยาบาลวัฒนแพทย์ ตรัง จำกัด</t>
  </si>
  <si>
    <t>โครงการสำรวจออกแบบรายละเอียดเพื่อก่อสร้างเขื่อนหินป้องกันน้ำกัดเซาะตลิ่งสถานีบริการวิชาการชุมชน อ.เทพา จ.สงขลา</t>
  </si>
  <si>
    <t>สำนักส่งเสริมและการศึกษาต่อเนื่อง มอ.</t>
  </si>
  <si>
    <t>โครงการพัฒนาต้นแบบการประยุกต์ใช้งานเครือข่ายอินเตอร์เน็ตยุคใหม่ (IPv6)</t>
  </si>
  <si>
    <t>สำนักงานคณะกรรมการการอุดมศึกษา</t>
  </si>
  <si>
    <t>โครงการพัฒนาระบบซอฟท์แวร์ GIS</t>
  </si>
  <si>
    <t>กรมส่งเสริมการเกษตร</t>
  </si>
  <si>
    <t>โครงการพัฒนาระบบเอกสารอิเล็กทรอนิกส์ (E-Document)</t>
  </si>
  <si>
    <t>การออกแบบระบบบำบัดน้ำเสียในการดำเนินการก่อสร้างโรงงานต้นแบบการผลิตไบโอดีเซล</t>
  </si>
  <si>
    <t>โครงการปรับปรุงภูมิทัศน์บริเวณวัดพะโคะ ต.ชุมพล อ.สทิงพระ จ.สงขลา</t>
  </si>
  <si>
    <t>องค์การบริหารส่วนตำบลชุมพล อ.สทิงพระ จ.สงขลา</t>
  </si>
  <si>
    <t>โครงการ "การแข่งขันผ่าหุบเขามรณะ (DUNGEUN OF KNIGHT)"</t>
  </si>
  <si>
    <t>สำนักงานส่งเสริมอุตสาหกรรมซอฟต์แวร์แห่งชาติ (SIPA) สาขาภูเก็ต</t>
  </si>
  <si>
    <t>โครงการที่ปรึกษาเพื่อส่งเสริมการผลิตการใช้ไบโอดีเซลในระดับชุมชน (กลุ่ม 4)</t>
  </si>
  <si>
    <t>ความร่วมมือโครงการพัฒนาเทคโนโลยีและก่อสร้างหน่วยผลิตไบโอดีเซล</t>
  </si>
  <si>
    <t>บริษัท บางจาก ปิโตรเลียม จำกัด (มหาชน)</t>
  </si>
  <si>
    <t>ความร่วมมือสร้างโรงงานผลิตไบโอดีเซล ขนาด 10,000 ลิตร/กะ ในประเทศพม่า</t>
  </si>
  <si>
    <t>Namhung Construction Co., Ltd.</t>
  </si>
  <si>
    <t>ที่ปรึกษาการทำเหมืองหินโดไลท์ของบริษัท ตรังยูซี จำกัด (ต.ค. 49-มี.ค.50)</t>
  </si>
  <si>
    <t>บริษัท ตรังยูซี จำกัด</t>
  </si>
  <si>
    <t>ที่ปรึกษาการทำเหมืองหินโรงโม่หินของ หสน.ผาทองทุ่งสง (ต.ค. 49-มี.ค.50)</t>
  </si>
  <si>
    <t>หสน.ผาทองทุ่งสง</t>
  </si>
  <si>
    <t>ที่ปรึกษาควบคุมงานก่อสร้าง โครงการหอพักนักศึกษา ม.สงขลานครินทร์ วิทยาเขตหาดใหญ่</t>
  </si>
  <si>
    <t>สหกรณ์ออมทรัพย์ มอ.</t>
  </si>
  <si>
    <t>ที่ปรึกษาควบคุมงานโครงการก่อสร้างอาคารเรียน โรงเรียน มอ.วิทยานุสรณ์</t>
  </si>
  <si>
    <t>สหกรณ์ออมทรัพย์ มหาวิทยาลัยสงขลานครินทร์ จำกัด</t>
  </si>
  <si>
    <t>ที่ปรึกษาด้านระบบคอมพิวเตอร์และสารสนเทศ (ต.ค. 49-มี.ค.50)</t>
  </si>
  <si>
    <t>บริษัท โชติวัฒน์อุตสาหกรรมการผลิต จำกัด</t>
  </si>
  <si>
    <t>ที่ปรึกษาเพื่อควบคุมการติดตั้ง ผลิต และทดสอบน้ำมันไบโอดีเซล</t>
  </si>
  <si>
    <t>ที่ปรึกษาให้คำแนะนำ และบริการฝึกอบรมพนักงานให้มีความรู้ทันกับความก้าวหน้า
ของเทคโนโลยี (ต.ค. 49-มี.ค.50)</t>
  </si>
  <si>
    <t>บริษัท โรงพยาบาลราษฎร์ยินดี จำกัด (มหาชน)</t>
  </si>
  <si>
    <t>ที่ปรึกษาในการซ่อมท่อจ่ายความเย็น</t>
  </si>
  <si>
    <t>หน่วยเรือนเลี้ยงสัตว์ทดลอง คณะวิทยาศาสตร์ มอ.</t>
  </si>
  <si>
    <t>โครงการการพัฒนาหลักสูตรและคอร์สแวร์ระดับประกาศนียบัตรบัณฑิต สาขาวิศวกรรม
เครือข่ายและสื่อผสม</t>
  </si>
  <si>
    <t>โครงการแข่งขันพัฒนาโปรแกรมคอมพิวเตอร์แห่งประเทศไทย ครั้งที่ 9</t>
  </si>
  <si>
    <t>นักเรียน นิสิต นักศึกษา</t>
  </si>
  <si>
    <t>ที่ปรึกษาการจัดทำระบบควบคุมการอบไม้เป็น Automatic Control</t>
  </si>
  <si>
    <t>บริษัท เซ้าเทอร์นเบสท์ จำกัด</t>
  </si>
  <si>
    <t>โครงการฝึกอบรมเชิงปฏิบัติการเพื่อพัฒนาบุคลากรด้านการตรวจสอบความปลอดภัยทางถนนอาวุโส</t>
  </si>
  <si>
    <t>ภาคโยธาฯ</t>
  </si>
  <si>
    <t>21 ก.พ.49-31 ส.ค.49</t>
  </si>
  <si>
    <t>คณะวิศวกรรม ศาสตร์</t>
  </si>
  <si>
    <t>สำนักงานนโยบายและแผนการขนส่งและจราจร (สนข.)</t>
  </si>
  <si>
    <t>โครงการอบรมหลักสูตร "ผู้จัดการสิ่งแวดล้อม รุ่นที่ 1/2549"</t>
  </si>
  <si>
    <t>9 ต.ค. 49</t>
  </si>
  <si>
    <t>บริษัทในสงขลาและต่างจังหวัด</t>
  </si>
  <si>
    <t>โครงการอบรมหลักสูตร "ไบโอดีเซลในเชิงพาณิชย์ รุ่นที่ 3"</t>
  </si>
  <si>
    <t>30 ต.ค. 49</t>
  </si>
  <si>
    <t>ผู้สนใจทั่วไป</t>
  </si>
  <si>
    <t>โครงการอบรมหลักสูตร "ผู้ปฏิบัติงานประจำระบบบำบัดมลพิษน้ำ รุ่นที่ 1/2549"</t>
  </si>
  <si>
    <t>2-3 พ.ย. 49</t>
  </si>
  <si>
    <t>โครงการอบรมหลักสูตร "ผู้ควบคุมดูแลระบบบำบัดมลพิษน้ำ รุ่นที่ 1/2550"</t>
  </si>
  <si>
    <t>15-19 ม.ค.50</t>
  </si>
  <si>
    <t>บุคคลทั่วไป</t>
  </si>
  <si>
    <t>โครงการอบรมหลักสูตร "อบรมเชิงปฏิบัติการ ไบโอดีเซล"</t>
  </si>
  <si>
    <t>สถานวิจัยฯ</t>
  </si>
  <si>
    <t>18-19 ธ.ค. 49</t>
  </si>
  <si>
    <t>ข้าราชการ พนักงานบริษัท และผู้สนใจทั่วไป</t>
  </si>
  <si>
    <t>โครงการอบรมหลักสูตร "เทคนิคการขายและการโน้มน้าว"</t>
  </si>
  <si>
    <t>26 ม.ค.50</t>
  </si>
  <si>
    <t>โครงการอบรมหลักสูตร "การลดต้นทุนการสูญเสียและค่าใช้จ่ายที่ไม่จำเป็น"</t>
  </si>
  <si>
    <t>26-27 ก.พ.50</t>
  </si>
  <si>
    <t>โครงการอบรมหลักสูตร "ไคเซ็นกับการเพิ่มผลผลิต"</t>
  </si>
  <si>
    <t>23-24 มี.ค. 50</t>
  </si>
  <si>
    <t>บริษัท ไทยยูเนี่ยนฟีดมิลล์ จำกัด</t>
  </si>
  <si>
    <t>โครงการอบรมหลักสูตร "การบัญชีและการเงินสำหรับผู้บริหารที่ไม่ใช่นักบัญชี"</t>
  </si>
  <si>
    <t>15 มี.ค. 50</t>
  </si>
  <si>
    <t>โครงการอบรมหลักสูตร "การบริหารกระบวนการ (Process Management)"</t>
  </si>
  <si>
    <t>28 มี.ค. 50</t>
  </si>
  <si>
    <t>บริษัท ทุ่งสงสี่สวัสดิ์ จำกัด</t>
  </si>
  <si>
    <t>การวิเคราะห์รอยเชื่อมด้วย Eddy Current</t>
  </si>
  <si>
    <t xml:space="preserve">การอบรมเชิงปฏิบัติการ ไบโอดีเซล </t>
  </si>
  <si>
    <t>2-3 มี.ค.50</t>
  </si>
  <si>
    <t>การฝึกอบรมเพื่อสร้างเว็บไซต์และเว็บเพจสำหรับองค์กรเพื่อการประกอบอาชีพ รุ่นที่ 2</t>
  </si>
  <si>
    <t>15-16 มี.ค.50</t>
  </si>
  <si>
    <t>นักเรียนระดับมัธยมศึกษา นักศึกษา ครู หรือบุคคลทั่วไป</t>
  </si>
  <si>
    <t>ไม่ได้ประเมิน</t>
  </si>
  <si>
    <t>การจัดการความรู้ แนวคิดและการประยุกต์ใช้</t>
  </si>
  <si>
    <t>17 พ.ค.50</t>
  </si>
  <si>
    <t>พนักงานราชการ</t>
  </si>
  <si>
    <t>โครงการเสริมสร้างผู้ประกอบการใหม่ รุ่นที่ 10 (จ.สงขลา)</t>
  </si>
  <si>
    <t>26 ธ.ค.48-26ต.ค.49</t>
  </si>
  <si>
    <t>ผู้ประกอบการ ผู้สนใจทั่วไป</t>
  </si>
  <si>
    <t>โครงการเสริมสร้างผู้ประกอบการใหม่ รุ่นที่ 11 (จ.นครฯ)</t>
  </si>
  <si>
    <t>28 ธ.ค.48-28 ต.ค.49</t>
  </si>
  <si>
    <t>โครงการเสริมสร้างผู้ประกอบการใหม่ รุ่นที่ 12 (จ.ตรัง)</t>
  </si>
  <si>
    <t>27 ธ.ค.48-27 ต.ค.49</t>
  </si>
  <si>
    <t>โครงการเสริมสร้างผู้ประกอบการใหม่ รุ่นที่ 13</t>
  </si>
  <si>
    <t>28 ธ.ค.49-4 ก.พ.50</t>
  </si>
  <si>
    <t>โครงการเสริมสร้างผู้ประกอบการใหม่ รุ่นที่ 14</t>
  </si>
  <si>
    <t>16 ธ.ค.49-25 ก.พ.50</t>
  </si>
  <si>
    <t>ผู้รับผิดชอบ: สุธาวรรณ เชาวลิต</t>
  </si>
  <si>
    <t>โครงการเสริมสร้างผู้ประกอบการใหม่ด้านยานยนต์ "ช่างพันธุ์ใหม่" รุ่นที่ 1</t>
  </si>
  <si>
    <t>21 พ.ค.49-16 ก.ค.49</t>
  </si>
  <si>
    <t>บริษัทคลัสเตอร์โปร จำกัด เป็นผู้ดำเนินการ</t>
  </si>
  <si>
    <t>โครงการเสริมสร้างผู้ประกอบการใหม่ด้านยานยนต์ "ช่างพันธุ์ใหม่" รุ่นที่ 2</t>
  </si>
  <si>
    <t>11 มิ.ย.49-6 ส.ค.49</t>
  </si>
  <si>
    <t xml:space="preserve">การจัดอบรม โครงการค่ายนักอิเล็กทรอนิกส์รุ่นเยาว์ </t>
  </si>
  <si>
    <t>16-20 ต.ค. 49</t>
  </si>
  <si>
    <t>นักเรียนระดับมัธยมศึกษาในภาคใต้</t>
  </si>
  <si>
    <t>อบรมคอมพิวเตอร์ขั้นพื้นฐานสำหรับผู้ประกอบการใหม่ด้านยานยนต์ "ช่างพันธุ์ใหม่" รุ่นที่ 1 และ 2</t>
  </si>
  <si>
    <t>19 ต.ค.49
(ขอย้อนหลัง)</t>
  </si>
  <si>
    <t>ผู้ประกอบการ</t>
  </si>
  <si>
    <t>โครงการอบรมหลักสูตร "การตรวจติดตามคุณภาพภายใน"</t>
  </si>
  <si>
    <t>12-13 ต.ค. 49</t>
  </si>
  <si>
    <t>บริษัท พาเนล พลัส จำกัด</t>
  </si>
  <si>
    <t>โครงการอบรมหลักสูตร "Microsoft Excel ขั้น Advance"</t>
  </si>
  <si>
    <t>28 ต.ค., 4,11,18 พ.ย. 49</t>
  </si>
  <si>
    <t>บริษัท ไทย เอ็ม.ซี. จำกัด</t>
  </si>
  <si>
    <t>แนวทางการบำรุงรักษาแบบมีส่วนร่วมและการวางแผน การจัดเก็บและการวิเคราะห์การบำรุงรักษา</t>
  </si>
  <si>
    <t>25-26 ม.ค.50</t>
  </si>
  <si>
    <t>บริษัทเจริญโภคภัณฑ์อาหาร จำกัด</t>
  </si>
  <si>
    <t>18-19 เม.ย.50</t>
  </si>
  <si>
    <t>บริษัทโอเรียนเต็ล แคน จำกัด</t>
  </si>
  <si>
    <t>การฝึกอบรมเชิงปฏิบัติการโครงการอบรมการประกอบเครื่องคอมพิวเตอร์และการซ่อมบำรุง
เบื้องต้น</t>
  </si>
  <si>
    <t>26-29 พ.ค.50</t>
  </si>
  <si>
    <t>ครู อาจารย์ เจ้าหน้าที่โรงงานและผู้ที่สนใจทั่วไป</t>
  </si>
  <si>
    <t>5 ส กับการเพิ่มผลผลิต</t>
  </si>
  <si>
    <t>21-22 เม.ย.50</t>
  </si>
  <si>
    <t>หน่วยงานราชการและผู้สนใจทั่วไป</t>
  </si>
  <si>
    <t>การพัฒนาบุคลากร(HRD)เพื่อเพิ่มประสิทธิภาพในการทำงาน</t>
  </si>
  <si>
    <t>15 - 16 พ.ค.50</t>
  </si>
  <si>
    <t>การจำลองวงจรอิเล็กทรอนิกส์</t>
  </si>
  <si>
    <t>14 -16 พ.ค.50</t>
  </si>
  <si>
    <t>วิทยาลัยต่างๆ</t>
  </si>
  <si>
    <t>การให้คำปรึกษาการจัดทำแผนธุรกิจโครงการเสริมสร้างผู้ประกอบการใหม่ด้านยานยนต์ 
"ช่างพันธุ์ใหม่" รุ่นที่ 2</t>
  </si>
  <si>
    <t>ก.ย.-ต.ค.49</t>
  </si>
  <si>
    <t>การให้คำปรึกษาการจัดทำแผนและการนำเสนอแผนธุรกิจโครงการเสริมสร้างผู้ประกอบการใหม่ด้านยานยนต์ "ช่างพันธุ์ใหม่" รุ่นที่ 1</t>
  </si>
  <si>
    <t>ส.ค.-ก.ย.49</t>
  </si>
  <si>
    <t>ผศ.เอกรัฐ สมัครัฐกิจ</t>
  </si>
  <si>
    <t>ภาควิชาอุตสาหการ</t>
  </si>
  <si>
    <t>คณะกรรมการอำนวยการศูนย์บ่มเพาะวิสาหกิจ</t>
  </si>
  <si>
    <t>ผศ.คำรณ   พิทักษ์</t>
  </si>
  <si>
    <t>กรรมการผู้ทรงคุณวุฒิในการพิจารณาบทความทางวิชาการ เรื่อง "การปลูกฟิล์มบางแคดเมียมซัลไฟด์โดยวิธีอาบสารละลายเคมี "</t>
  </si>
  <si>
    <t>( 2,014 : 152 )</t>
  </si>
  <si>
    <t>ลำดับ
ที่</t>
  </si>
  <si>
    <t>อนุกรรมการฝ่ายออกข้อสอบวิชาความรู้ความสามารถเฉพาะตำแหน่งในการ
ดำเนินการคัดเลือกพนักงานมหาวิทยาลัย</t>
  </si>
  <si>
    <t>เขตการศึกษาสุราษฎร์ธานี  มอ.</t>
  </si>
  <si>
    <t>ü</t>
  </si>
  <si>
    <t>รศ.ดร.ดนุพล  ตันนโยภาส</t>
  </si>
  <si>
    <t>กรรมการฝ่ายวิชาการในการจัดประชุมวิชาการวิทยาศาสตร์และเทคโนโลยีแห่ง
ประเทศไทย  ครั้งที่ 32 (วทท.32)</t>
  </si>
  <si>
    <t>สมาคมวิทยาศาสตร์แห่งประเทศไทย
ในพระบรมราชูปถัมภ์</t>
  </si>
  <si>
    <t>คณะกรรมการดำเนินการจ้างออกแบบและคณะกรรมการตรวจรับและมอบงานจ้าง
ออกแบบอาคาร  "สัมมาคาร"  (ด้านวิศวกรรมโครงสร้าง)</t>
  </si>
  <si>
    <t>มหาวิทยาลัยทักษิณ</t>
  </si>
  <si>
    <t>อ.จรีรัตน์ สกุลรัตน์</t>
  </si>
  <si>
    <t>คณะกรรมการดำเนินการจ้างออกแบบและคณะกรรมการตรวจรับและมอบงานจ้าง
ออกแบบอาคาร  "สัมมาคาร"  (ด้านวิศวกรรมสุขาภิบาล  หรือสิ่งแวดล้อม)</t>
  </si>
  <si>
    <t>ผศ.สุระพล เธียรมนตรี</t>
  </si>
  <si>
    <t>ผศ.ดร.ลือพงษ์   แก้วศรีจันทร์</t>
  </si>
  <si>
    <t>จุฬาลงกรณ์มหาวิทยาลัย</t>
  </si>
  <si>
    <t>ผศ.ดร.มนตรี   วงศ์ศรี</t>
  </si>
  <si>
    <t>ดร.กุลชนาฐ  ประเสริฐสิทธิ์</t>
  </si>
  <si>
    <t xml:space="preserve">กรรมการสอบวิทยานิพนธ์ของนักศึกษาปริญญาเอก สาขาวิชาการจัดการสิ่งแวดล้อม </t>
  </si>
  <si>
    <t>ที่ปรึกษาวิทยานิพนธ์ นักศึกษาปริญญาโท สาขาวิศวกรรมเคมี</t>
  </si>
  <si>
    <t>ที่ปรึกษาวิทยานิพนธ์ร่วม นักศึกษาปริญญาโท สาขาวิศวกรรมเคมี</t>
  </si>
  <si>
    <t>มหาวิทยาลัยขอนแก่น</t>
  </si>
  <si>
    <t>กรรมการพิจารณาบทความ ในงานประชุมวิชาการวิศวกรรมเคมีและเคมีประยุกต์แห่งประเทศไทย ครั้งที่ 16</t>
  </si>
  <si>
    <t>มหาวิทยาลัยเกษตรศาสตร์</t>
  </si>
  <si>
    <t>แผนงานบริการวิชาการของคณะฯ ปี 49</t>
  </si>
  <si>
    <t>คณะกรรมการดำเนินการจ้างออกแบบและคณะกรรมการตรวจรับและมอบงานจ้าง
ออกแบบอาคาร  "สัมมาคาร"  (ด้านวิศวกรรมไฟฟ้า)</t>
  </si>
  <si>
    <t>ผศ.พยอม  รัตนมณี</t>
  </si>
  <si>
    <t>กรรมการตรวจและรับแบบการก่อสร้างปรับปรุงอาคารโรงอาหาร  (คาเฟต)  เป็น
อาคารฝ่ายพัฒนาเด็กปฐม  (ชั่วคราว)</t>
  </si>
  <si>
    <t>คณะพยาบาลศาสตร์ มอ.</t>
  </si>
  <si>
    <t>คณะกรรมการตรวจและรับงานจ้างออกแบบผังแม่บท
ด้านวิศวกรรมโครงสร้าง</t>
  </si>
  <si>
    <t>คณะกรรมการตรวจและรับงานจ้างออกแบบผังแม่บท
ด้านวิศวกรรมสุขาภิบาลหรือสิ่งแวดล้อม</t>
  </si>
  <si>
    <t>คณะกรรมการตรวจและรับงานจ้างออกแบบผังแม่บท
ด้านวิศวกรรมไฟฟ้า</t>
  </si>
  <si>
    <t>คณะทำงานพิจารณาแก้ไขปัญหาการจราจรของเทศบาลนครหาดใหญ่</t>
  </si>
  <si>
    <t>เทศบาลนครหาดใหญ่</t>
  </si>
  <si>
    <t>อ.ปรเมศวร์    เหลือเทพ</t>
  </si>
  <si>
    <t>กรรมการโครงการก่อสร้างศูนย์ฟื้นฟูสมรรถภาครนงานภาคใต้  จังหวัดสงขลา
ด้านวิศวกรรมไฟฟ้า</t>
  </si>
  <si>
    <t>สำนักงานประกันสังคมจังหวัด
สงขลา</t>
  </si>
  <si>
    <t>ดร.ชัยศรี  สุขสาโรจน์</t>
  </si>
  <si>
    <t>กรรมการโครงการก่อสร้างศูนย์ฟื้นฟูสมรรถภาครนงานภาคใต้  จังหวัดสงขลา
ด้านวิศวกรรมสุขาภิบาล</t>
  </si>
  <si>
    <t>ดร.ภาสกร  ชัยวิริยะวงศ์</t>
  </si>
  <si>
    <t>กรรมการโครงการก่อสร้างศูนย์ฟื้นฟูสมรรถภาครนงานภาคใต้  จังหวัดสงขลา
ด้านวิศวกรรมโยธา</t>
  </si>
  <si>
    <t>ดร.ธเนศ  เคารพาพงศ์</t>
  </si>
  <si>
    <t>ร่วมเป็นกรรมการในคณะกรรมการกำหนดร่าง  TOR  และร่างเอกสารประกวดราคา
และคณะกรรมการประกวดราคา  (โครงการระบบเครือข่ายไร้สายสำนักหอสมุด
( Lirary WiFi)  วงเงินงบประมาณ  2,000,000  บาท)</t>
  </si>
  <si>
    <t>ม.ทักษิณ  วิทยาเขตสงขลา</t>
  </si>
  <si>
    <t>กรรมการตรวจการจ้างการก่อสร้างอ่างน้ำและระบบส่งน้ำที่สถานีปฏิบัติการ
สัตวศาสตร์นาทวี</t>
  </si>
  <si>
    <t>ภาควิชาสัตวศาสตร์  คณะทรัพยากร
ธรรมชาติ  มอ.</t>
  </si>
  <si>
    <t>ภาควิชาวิศวกรรมโยธา</t>
  </si>
  <si>
    <t>รศ.ดร.สินชัย  กมลภิวงศ์</t>
  </si>
  <si>
    <t>นายพงศ์พัฒน์  สนทะมิโน</t>
  </si>
  <si>
    <t>นายชนินทร์  ดำรัสการ</t>
  </si>
  <si>
    <t>รศ.ดร.ศิริกุล  วิสุทธิ์เมธางกูร</t>
  </si>
  <si>
    <t>กรรมการจัดงานประชุมนานาชาติ ECTI-CON ครั้งที่ 4 (ECTI-CON 2007)
9-12 พ.ค. 50</t>
  </si>
  <si>
    <t xml:space="preserve">สมาคมวิชาการไฟฟ้า  อิเล็กทรอนิกส์ คอมพิวเตอร์ โทรคมนาคม  และสารสนเทศ
</t>
  </si>
  <si>
    <t>อ.วีระพันธุ์  มุสิกสาร</t>
  </si>
  <si>
    <t xml:space="preserve">ร่วมเป็นคณะกรรมการตรวจการจ้างงานปรับปรุงพื้นที่อาคารโรงอาหารคาเฟต
</t>
  </si>
  <si>
    <t>โครงการจัดตั้งคณะแพทย์แผนไทย มอ.</t>
  </si>
  <si>
    <t>คณะทำงานเพื่อกำหนดรายละเอียดขอบเขตงานก่อสร้าง  (TOR) และการว่าจ้างออกแบบอาคารเรียน  โครงการก่อสร้างอาคารเรียนคณะวิทยาการจัดการ
(ด้านวิศวกรรมโยธา)</t>
  </si>
  <si>
    <t>คณะวิทยาการจัดการ  มอ.</t>
  </si>
  <si>
    <t>คณะทำงานเพื่อกำหนดรายละเอียดขอบเขตงานก่อสร้าง  (TOR) และการว่าจ้างออกแบบอาคารเรียน  โครงการก่อสร้างอาคารเรียนคณะวิทยาการจัดการ
(ด้านวิศวกรรมสิ่งแวดล้อม)</t>
  </si>
  <si>
    <t>ผศ.ปริพนธ์ พัฒนสัตวงศ์</t>
  </si>
  <si>
    <t>คณะทำงานเพื่อกำหนดรายละเอียดขอบเขตงานก่อสร้าง  (TOR) และการว่าจ้างออกแบบอาคารเรียน  โครงการก่อสร้างอาคารเรียนคณะวิทยาการจัดการ
(ด้านวิศวกรรมไฟฟ้า)</t>
  </si>
  <si>
    <t>รศ.กำพล  ประทีปชัยกูร</t>
  </si>
  <si>
    <t>คณะทำงานเพื่อกำหนดรายละเอียดขอบเขตงานก่อสร้าง  (TOR) และการว่าจ้างออกแบบอาคารเรียน  โครงการก่อสร้างอาคารเรียนคณะวิทยาการจัดการ
(ด้านวิศวกรรมเครื่องกล)</t>
  </si>
  <si>
    <t>คณะกรรมการตรวจรับการจ้างงาน  (ในการก่อสร้างเขื่อนหินป้องกันน้ำเซาะตลิ่ง
สถานีบริการวิชาการ  อ. เทพา  จ. สงขลา)</t>
  </si>
  <si>
    <t>สำนักส่งเสริมและการศึกษาต่อเนื่อง</t>
  </si>
  <si>
    <t>คณะทำงานเพื่อเสนอแนวทางในการจัดประชุมนานาชาติ  เรื่อง  Managing
Wetlands for Sustainable Development</t>
  </si>
  <si>
    <t>คณะกรรมการจัดารสิ่งแวดล้อม  มอ.</t>
  </si>
  <si>
    <t>1.โครงการสาธิตการผลิตพลังงานไฟฟ้าจากพลังงานลม(การศึกษาด้านผลกระทบด้านสิ่งแวดล้อมที่เกิดขึ้นจากโครงการ)</t>
  </si>
  <si>
    <t xml:space="preserve">บริการเครื่องมือ  โครงการเกี่ยวกับพัฒนาปรับปรุงระบบ เช่น โครงการพัฒนาต้นแบบการประยุกต์ใช้งานเครือข่ายอินเตอร์เน็ตยุคใหม่ (IPv6) โครงการพัฒนาระบบซอฟท์แวร์ GIS โครงการ "การแข่งขันผ่าหุบเขามรณะ (DUNGEON OF KNIGHT)" ที่ปรึกษาด้านระบบคอมพิวเตอร์และสารสนเทศ </t>
  </si>
  <si>
    <t>โครงการศึกษาวิจัยด้านพลังงาน ด้านสิ่งแวดล้อม  และไบโอดีเซล เช่นโครงการศึกษาเพื่อกำหนดการใช้ประโยชน์ที่ดินในพื้นที่เสี่ยงภัยน้ำท่วม (Green Belt Area) โครงการศึกษาศักยภาพพลังงานลมเฉพาะแหล่ง โครงการที่ปรึกษาเพื่อส่งเสริมการผลิตการใช้ไบโอดีเซลในระดับชุมชน (กลุ่ม 4) ที่ปรึกษาเพื่อควบคุมการติดตั้ง ผลิต และทดสอบน้ำมันไบโอดีเซล เป็นต้น</t>
  </si>
  <si>
    <t>การเป็นวิทยากรอบรมให้กับหน่วยงาน</t>
  </si>
  <si>
    <t>โครงการ "การแข่งขันผ่าหุบเขามรณะ (DUNGEON OF KNIGHT)"</t>
  </si>
  <si>
    <t xml:space="preserve">โครงการที่ปรึกษาเพื่อส่งเสริมการผลิตการใช้ไบโอดีเซลในระดับชุมชน (กลุ่ม 4)
</t>
  </si>
  <si>
    <t>วิศวกรรมเครื่องกล</t>
  </si>
  <si>
    <t>1 ก.ย.49 -31 พ.ค.50</t>
  </si>
  <si>
    <t>11 พ.ค.48 -1 พ.ย.49</t>
  </si>
  <si>
    <t>โครงการศึกษาศักยภาพพลังงานลมเฉพาะแหล่ง</t>
  </si>
  <si>
    <t>29 ธ.ค.47 -28 มิ.ย.49</t>
  </si>
  <si>
    <t xml:space="preserve"> การออกแบบระบบบำบัดน้ำเสียในการดำเนินการก่อสร้างโรงงานต้นแบบการผลิตไบโอดีเซล</t>
  </si>
  <si>
    <t>วิศวกรรมโยธา</t>
  </si>
  <si>
    <t>29 พ.ย.49 - 12 ม.ค. 50</t>
  </si>
  <si>
    <t>21 ก.พ.49 - 31 ส.ค. 49</t>
  </si>
  <si>
    <t>ที่ปรึกษาควบคุมงานก่อสร้างอาคารเรียนโรงเรียน มอ.วิทยานุสรณ์</t>
  </si>
  <si>
    <t>1 ธ.ค.48 - 31 ส.ค.50</t>
  </si>
  <si>
    <t>ที่ปรึกษาควบคุมงานก่อสร้างโครงการหอพักนักศึกษา ม.สงขลานครินทร์วิทยาเขตหาดใหญ่</t>
  </si>
  <si>
    <t>19 ก.ค.47 - 1 พ.ค. 49</t>
  </si>
  <si>
    <t>การศึกษาการปรับปรุงระบบผลิตและก่อสร้างถังเก็บน้ำสำรองวิทยาเขตหาดใหญ่</t>
  </si>
  <si>
    <t>13 พ.ย.49 - ม.ค.50</t>
  </si>
  <si>
    <t>โครงการศึกษาและจัดทำแผนผังระบบสาธารณูปโภคและระบบสุขาภิบาลขั้นพื้นฐาน สำนักงานเมืองสิงหนคร จ.สงขลา</t>
  </si>
  <si>
    <t>20 พ.ย.49 - 18 ก.พ.50</t>
  </si>
  <si>
    <t xml:space="preserve"> โครงการสาธิตการผลิตพลังงานไฟฟ้าจากพลังงานลม(การศึกษาด้านผลกระทบด้านสิ่งแวดล้อมที่เกิดขึ้นจากโครงการ)</t>
  </si>
  <si>
    <t>8 ก.ย. 49 - 8 พ.ย.49</t>
  </si>
  <si>
    <t>การศึกษาผลกระทบสิ่งแวดล้อมโครงการขยายอาคารเพิ่มเติม โรงพยาบาลวัฒนแพทย์ ต.ทับเที่ยง อ.เมือง จ.ตรัง</t>
  </si>
  <si>
    <t>1 พ.ย.49 - 28 ก.พ.50</t>
  </si>
  <si>
    <t>โครงการศึกษาเพื่อพัฒนาโครงสร้างพื้นฐานการขนส่งและกระจายสินค้าจังหวัดสุราษฎรธานีและเชื่อมโยงครอบคลุมจังหวัดและภูมิภาคใกล้เคียง</t>
  </si>
  <si>
    <t>1 ก.พ.49 - 30 ก.ย.49</t>
  </si>
  <si>
    <t>โครงการศึกษามูลค่าอุบัติเหตุแห่งประเทศไทย</t>
  </si>
  <si>
    <t>15 ส.ค.49 - 14 ส.ค.50</t>
  </si>
  <si>
    <t>โครงการการเก็บและวิเคราะห์ตัวอย่างการตกสะสมของกรดในพื้นที่ภาคใต้ ประจำปี 2549</t>
  </si>
  <si>
    <t>วิศวกรรมเคมี</t>
  </si>
  <si>
    <t>2 พ.ย.48-1 ต.ค.49</t>
  </si>
  <si>
    <t>1 ต.ค.49-30 ก.ย.50</t>
  </si>
  <si>
    <t>โครงการศึกษาวิจัยและพัฒนาโรงงานต้นแบบการผลิตไบโอดีเซลในเชิงพาณิชย์ ปริมาตร 10,000 ลิตรต่อวัน จ.กระบี่</t>
  </si>
  <si>
    <t>15 พ.ย.48 -14 พ.ย.50</t>
  </si>
  <si>
    <t xml:space="preserve"> โครงการศึกษาวิจัยและพัฒนาโรงงานต้นแบบการผลิตพลังงานทดแทนไบโอดีเซล จ.สุราษฎร์ธานี</t>
  </si>
  <si>
    <t>10 ก.พ.49 -9 ก.พ.51</t>
  </si>
  <si>
    <t xml:space="preserve"> ความร่วมมือโครงการพัฒนาเทคโนโลยีและก่อสร้างหน่วยผลิตไบโอดีเซลกับบริษัทบางจาก</t>
  </si>
  <si>
    <t>4 ก.ย.49 -3 ก.ย.50</t>
  </si>
  <si>
    <t>ฝ่ายบริการวิชาการ</t>
  </si>
  <si>
    <t>26 ธ.ค.48 - 26 ต.ค.49</t>
  </si>
  <si>
    <t>28 ธ.ค. 48 - 28 ต.ค.49</t>
  </si>
  <si>
    <t>27 ธ.ค.48 - 27 ต.ค.49</t>
  </si>
  <si>
    <t>2 ธ.ค.49 - 4 ก.พ.50</t>
  </si>
  <si>
    <t>16 ธ.ค.49 -25 ก.พ.50</t>
  </si>
  <si>
    <t>21 พ.ค.49 - 16 ก.ค.49</t>
  </si>
  <si>
    <t>11 มิ.ย.49 - 30 ก.ค.49</t>
  </si>
  <si>
    <t>การอบรมเชิงปฏิบัติการ ไบโอดีเซล รุ่นที่3</t>
  </si>
  <si>
    <t>การจำลองวงจรอิเล็กทรอนิกส์ โดยใช้ OrCAD Pspice</t>
  </si>
  <si>
    <t>บริการวิเคราะห์ ทดสอบ ตรวจสอบและตรวจซ่อม, โครงการศึกษาวิจัย สำรวจ การจัดการ การให้คำปรึกษาทางด้านวิศวกรรมโยธา ขนส่ง และสิ่งแวดล้อม เช่น โครงการศึกษามูลค่าอุบัติเหตุแห่งประเทศไทย โครงการศึกษาเพื่อพัฒนาโครงสร้างพื้นฐานในการขนส่งและกระจายสินค้าจังหวัดสุราษฎร์ธานีและเชื่อมโยงครอบคลุมกลุ่มจังหวัดและภูมิภาคใกล้เคียง โครงการสำรวจข้อมูลด้านการขนส่งและจราจรเพื่อจัดทำแผนแม่บทในเมืองภูมิภาค จ.ชุมพร การศึกษาการปรับปรุงระบบผลิตและการก่อสร้างถังเก็บน้ำสำรอง วิทยาเขตหาดใหญ่ เป็นต้น</t>
  </si>
  <si>
    <t>ภาควิชาวิศวกรรมเครื่องกล</t>
  </si>
  <si>
    <t>ภาควิชาวิศวกรรมเหมืองแร่และวัสดุ</t>
  </si>
  <si>
    <t>โครงการศึกษาและวิจัยเกี่ยวกับแร่ตางๆ เช่น โครงการศึกษาความเหมาะสมในการบริหารจัดการแร่ยิปซัม สำรวจดีบุก ที่ปรึกษาการทำเหมืองหินโดไลท์ของบริษัท ตรังยูซี จำกัด (ต.ค. 49-มี.ค.50)</t>
  </si>
  <si>
    <t>ภาควิชาวิศวกรรมเคมี</t>
  </si>
  <si>
    <t>( 1,203,710 : 152 )</t>
  </si>
  <si>
    <t xml:space="preserve">บริการวิเคราะห์ ทดสอบ ตรวจสอบและตรวจซ่อม บริการเครื่องมือ </t>
  </si>
  <si>
    <t>ภาควิชาวิศวกรรมคอมพิวเตอร์</t>
  </si>
  <si>
    <t>ระดับชาติ/นานาชาติ</t>
  </si>
  <si>
    <t>รวมระดับภูมิภาค</t>
  </si>
  <si>
    <t>คณะกรรมการดำเนินการคัดเลือกพนักงานมหาวิทยาลัย  (ตำแหน่งนักวิชาการ
อุดมศึกษา  ตำแหน่งเลขที่ 1105)</t>
  </si>
  <si>
    <t xml:space="preserve">1-3  : ภาควิชาวิศวกรรมเครื่องกล
4-11 : ภาควิชาวิศวกรรมโยธา
12-14 : ภาควิชาวิศวกรรมสถานวิจัยฯ
15-17 :  ฝ่ายบริการวิชาการ
</t>
  </si>
  <si>
    <t xml:space="preserve">1-2 ภาควิชาวิศวกรรมเครื่องกล
3-4 ภาควิชาวิศวกรรมโยธา
5-7 สถานวิจัยฯ
8. ภาควิชาวิศวกรรมโยธา
</t>
  </si>
  <si>
    <t xml:space="preserve">1-2 ภาควิชาวิศวกรรมเครื่องกล
3-6 ภาควิชาวิศวกรรมโยธา
</t>
  </si>
  <si>
    <t>คณะกรรมการบรรณาธิการของวารสาร Walailak Journal</t>
  </si>
  <si>
    <t>3.2   ร้อยละของอาจารย์ที่เป็นที่ปรึกษา เป็นกรรมการวิทยานิพนธ์ภายนอกสถาบัน เป็นกรรมการวิชาการและกรรมการวิชาชีพในระดับชาติหรือระดับนานาชาติต่อ
อาจารย์ประจำ (อ. ประจำทั้งหมดรวมลาศึกษาต่อ)</t>
  </si>
  <si>
    <t>บัณฑิตวิทยาลัยร่วมด้านพลังงานและสิ่งแวดล้อม</t>
  </si>
  <si>
    <t>รศ.ดร.พีระพงศ์   ทีฆสกุล</t>
  </si>
  <si>
    <t>กรรมการวิทยานิพนธ์ของ น.ส.ฐิติวร  ชูสงค์</t>
  </si>
  <si>
    <t>Kanazawa University, Japan</t>
  </si>
  <si>
    <t>รศ.ดร.วรวุธ   วิสุทธิ์เมธางกูร</t>
  </si>
  <si>
    <t>ผู้ทรงคุณวุฒิพิจารณาบทความวิชาการ "SEE 2006"</t>
  </si>
  <si>
    <t>กองบรรณาธิการวารสารสงขลานครินทร์</t>
  </si>
  <si>
    <t>ผศ.ดร.เจริญยุทธ   เดชวายุกุล</t>
  </si>
  <si>
    <t>ผู้ทรงคุณวุฒิพิจารณาบทความตีพิมพ์ใน จพสท.</t>
  </si>
  <si>
    <t>แพทยสมาคมแห่งประเทศไทยในพระบรมราชูปถัมภ์</t>
  </si>
  <si>
    <t>ผู้ทรงคุณวุฒิพิจารณาบทความวิชาการ ประชุมเครือข่ายวิศวกรรมเครื่องกล</t>
  </si>
  <si>
    <t>สำนักวิชาวิศวกรรมศาสตร์ มหาวิทยาลัยเทคโนโลยีสุรนารี</t>
  </si>
  <si>
    <t>ผศ.ดร.จันทกานต์   ทวีกุล</t>
  </si>
  <si>
    <t>ผู้ทรงคุณวุฒิพิจารณาบทความวิชาการ ประชุมเครือข่ายวิศวกรรมเครื่องกล ( 2 บทความ )</t>
  </si>
  <si>
    <t>รศ.สมาน   เสนงาม</t>
  </si>
  <si>
    <t>ผู้ทรงคุณวุฒิพิจารณาบทความวิชาการ ประชุมเครือข่ายวิศวกรรมเครื่องกล ( 5 บทความ )</t>
  </si>
  <si>
    <t>ผู้ทรงคุณวุฒิพิจารณาบทความวิชาการ ประชุมเครือข่ายวิศวกรรมเครื่องกล ( 7 บทความ )</t>
  </si>
  <si>
    <t>ผู้ทรงคุณวุฒิประเมินคุณภาพผลงานวิจัยนักศึกษาระดับบัณฑิตศึกษา (2 เรื่อง)</t>
  </si>
  <si>
    <t>บัณฑิตวิทยาลัย มหาวิทยาลัยสงขลานครินทร์</t>
  </si>
  <si>
    <t>ผู้ทรงคุณวุฒิพิจารณาบทความวิชาการ วารสาร
สงขลานครินทร์</t>
  </si>
  <si>
    <t>ที่ปรึกษาวิทยานิพนธ์นักศึกษา (นายธีระยุทธ  หลีวิจิตร และ น.ส.สุทธินี   สุวรรณมณี)</t>
  </si>
  <si>
    <t>ที่ปรึกษาสารนิพนธ์นักศึกษา (นายกษิดิศ   แสงจันทร์) สาขาวิชาการจัดการอุตสาหกรรม</t>
  </si>
  <si>
    <t>ภาควิชาวิศวกรรมอุตสาหการ มหาวิทยาลัยสงขลานครินทร์</t>
  </si>
  <si>
    <t>ที่ปรึกษาร่วมสารนิพนธ์ (นายกษิดิศ   แสงจันทร์) สาขาวิชาการจัดการอุตสาหกรรม</t>
  </si>
  <si>
    <t>ที่ปรึกษาวิทยานิพนธ์ร่วม (นายเมสันต์  สังขมณี)</t>
  </si>
  <si>
    <t>ภาควิชาเคมี  คณะวิทยาศาสตร์</t>
  </si>
  <si>
    <t>ภาควิชาวิศวกรรมอุตสาหการ</t>
  </si>
  <si>
    <t>ภาควิชาวิศวกรรมไฟฟ้า</t>
  </si>
  <si>
    <t>โครงการวิจัยและอบรมเกี่ยวกับพลังงาน เช่น โครงการอบรมหลักสูตร "อบรมเชิงปฏิบัติการ ไบโอดีเซล" โครงการศึกษาวิจัยและพัฒนาโรงงานต้นแบบการผลิตไบโอดีเซลในเชิงพาณิชย์ ปริมาตร 10,000 ลิตรต่อวัน โครงการศึกษาวิจัยและพัฒนาโรงงานต้นแบบการผลิตพลังงานทดแทนไบโอดีเซล เป็นต้น</t>
  </si>
  <si>
    <t>แหล่งข้อมูล  O : ภาควิชา</t>
  </si>
  <si>
    <t>หน่วยงานรับผิดชอบ : ฝ่ายบริการวิชาการ</t>
  </si>
  <si>
    <t xml:space="preserve">                     O: ฝ่ายบริการวิชาการ</t>
  </si>
  <si>
    <r>
      <t>นิยาม</t>
    </r>
    <r>
      <rPr>
        <sz val="16"/>
        <rFont val="Angsana New"/>
        <family val="1"/>
      </rPr>
      <t xml:space="preserve"> :  1.  กรรมการวิชาการ หมายถึง กรรมการร่างหลักสูตร กรรมการประเมินหลักสูตร กรรมการอ่านผลงานวิชาการ กรรมการประเมินผลงานวิชาการ หรืออยู่ในกองบรรณาธิการของวารสารวิชาการต่างๆ  กรรมการการประชุมวิชาการที่มีลักษณะการจัดเป็นประจำระดับชาติ/นานาชาติ กรรมการประจำของหน่วยงานภาครัฐ  เป็นต้น</t>
    </r>
  </si>
  <si>
    <t>หน่วยงาน/แหล่งทุน/ผู้รับบริการ</t>
  </si>
  <si>
    <t>11.  โครงการบริการวิชาการที่หน่วยงานภายนอกจัดและคณะฯส่งบุคลากรไปร่วม</t>
  </si>
  <si>
    <t>ภูมิภาค</t>
  </si>
  <si>
    <t>ภาระงาน 
ชม.-คน/ปี
(MH/Y)</t>
  </si>
  <si>
    <t>ค่าตอบแทนวิทยากร/ ที่ปรึกษา</t>
  </si>
  <si>
    <t>ระดับคุณภาพ</t>
  </si>
  <si>
    <t>หมายเหตุ</t>
  </si>
  <si>
    <t>ลักษณะหน่วยงาน</t>
  </si>
  <si>
    <t>กิจกรรม/โครงการ</t>
  </si>
  <si>
    <t>โครงการ</t>
  </si>
  <si>
    <t>กิจกรรม</t>
  </si>
  <si>
    <t>ภาควิชา/หน่วยงาน</t>
  </si>
  <si>
    <t>โยธา</t>
  </si>
  <si>
    <t>เครื่องกล</t>
  </si>
  <si>
    <t>ผู้ประสานข้อมูลคณะฯ : ศิราณี   โทร. 7086</t>
  </si>
  <si>
    <t xml:space="preserve">ผู้รับผิดชอบ: ศิราณี 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</si>
</sst>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[$-107041E]d\ mmm\ yy;@"/>
    <numFmt numFmtId="204" formatCode="0."/>
    <numFmt numFmtId="205" formatCode="0.000"/>
    <numFmt numFmtId="206" formatCode="#,##0.000"/>
    <numFmt numFmtId="207" formatCode="0.000000"/>
    <numFmt numFmtId="208" formatCode="0.0000"/>
    <numFmt numFmtId="209" formatCode="#,##0.0000_ ;\-#,##0.0000\ "/>
    <numFmt numFmtId="210" formatCode="_-* #,##0.0_-;\-* #,##0.0_-;_-* &quot;-&quot;??_-;_-@_-"/>
    <numFmt numFmtId="211" formatCode="_-* #,##0_-;\-* #,##0_-;_-* &quot;-&quot;??_-;_-@_-"/>
    <numFmt numFmtId="212" formatCode="_(* #,##0.0_);_(* \(#,##0.0\);_(* &quot;-&quot;??_);_(@_)"/>
    <numFmt numFmtId="213" formatCode="_(* #,##0_);_(* \(#,##0\);_(* &quot;-&quot;??_);_(@_)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#,##0.0"/>
    <numFmt numFmtId="220" formatCode="#,##0_ ;[Red]\-#,##0\ "/>
    <numFmt numFmtId="221" formatCode="[$-101041E]d\ mmm\ yy;@"/>
    <numFmt numFmtId="222" formatCode="#,##0_ ;\-#,##0\ "/>
    <numFmt numFmtId="223" formatCode="#,##0.00_ ;\-#,##0.00\ "/>
    <numFmt numFmtId="224" formatCode="0.00000"/>
  </numFmts>
  <fonts count="66">
    <font>
      <sz val="14"/>
      <name val="Cordia New"/>
      <family val="0"/>
    </font>
    <font>
      <sz val="16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sz val="16"/>
      <color indexed="8"/>
      <name val="Angsana New"/>
      <family val="1"/>
    </font>
    <font>
      <sz val="10"/>
      <name val="Arial"/>
      <family val="0"/>
    </font>
    <font>
      <sz val="16"/>
      <name val="Cordia New"/>
      <family val="0"/>
    </font>
    <font>
      <sz val="8"/>
      <name val="Cordia New"/>
      <family val="0"/>
    </font>
    <font>
      <b/>
      <sz val="14"/>
      <name val="Cordia New"/>
      <family val="0"/>
    </font>
    <font>
      <u val="single"/>
      <sz val="11.2"/>
      <color indexed="12"/>
      <name val="Cordia New"/>
      <family val="0"/>
    </font>
    <font>
      <u val="single"/>
      <sz val="11.2"/>
      <color indexed="36"/>
      <name val="Cordia New"/>
      <family val="0"/>
    </font>
    <font>
      <b/>
      <sz val="17"/>
      <name val="Angsana New"/>
      <family val="1"/>
    </font>
    <font>
      <b/>
      <sz val="16"/>
      <name val="Arial"/>
      <family val="0"/>
    </font>
    <font>
      <sz val="13"/>
      <name val="Angsana New"/>
      <family val="1"/>
    </font>
    <font>
      <b/>
      <u val="single"/>
      <sz val="16"/>
      <name val="Angsana New"/>
      <family val="1"/>
    </font>
    <font>
      <b/>
      <sz val="15"/>
      <name val="Angsana New"/>
      <family val="1"/>
    </font>
    <font>
      <i/>
      <sz val="14"/>
      <name val="Angsana New"/>
      <family val="1"/>
    </font>
    <font>
      <sz val="12.5"/>
      <name val="EucrosiaUPC"/>
      <family val="1"/>
    </font>
    <font>
      <sz val="12.5"/>
      <name val="Angsana New"/>
      <family val="1"/>
    </font>
    <font>
      <sz val="16"/>
      <name val="Wingdings"/>
      <family val="0"/>
    </font>
    <font>
      <sz val="14"/>
      <color indexed="8"/>
      <name val="Angsana New"/>
      <family val="1"/>
    </font>
    <font>
      <b/>
      <sz val="16"/>
      <name val="Cordia New"/>
      <family val="0"/>
    </font>
    <font>
      <sz val="17"/>
      <name val="Angsana New"/>
      <family val="1"/>
    </font>
    <font>
      <b/>
      <sz val="13"/>
      <name val="Angsana New"/>
      <family val="1"/>
    </font>
    <font>
      <u val="single"/>
      <sz val="14"/>
      <name val="Angsana New"/>
      <family val="1"/>
    </font>
    <font>
      <sz val="18"/>
      <name val="Cordia New"/>
      <family val="0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1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1" fillId="33" borderId="15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1" fillId="0" borderId="10" xfId="0" applyFont="1" applyBorder="1" applyAlignment="1">
      <alignment vertical="top"/>
    </xf>
    <xf numFmtId="0" fontId="11" fillId="33" borderId="13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1" fillId="33" borderId="17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1" fillId="33" borderId="21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20" fillId="33" borderId="12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3" borderId="14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center" shrinkToFit="1"/>
    </xf>
    <xf numFmtId="0" fontId="6" fillId="0" borderId="10" xfId="49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49" applyNumberFormat="1" applyFont="1" applyFill="1" applyBorder="1" applyAlignment="1" applyProtection="1">
      <alignment horizontal="left" vertical="top" wrapText="1"/>
      <protection locked="0"/>
    </xf>
    <xf numFmtId="220" fontId="6" fillId="0" borderId="10" xfId="39" applyNumberFormat="1" applyFont="1" applyFill="1" applyBorder="1" applyAlignment="1" applyProtection="1">
      <alignment horizontal="right" vertical="top" wrapText="1"/>
      <protection locked="0"/>
    </xf>
    <xf numFmtId="43" fontId="6" fillId="0" borderId="10" xfId="39" applyFont="1" applyFill="1" applyBorder="1" applyAlignment="1">
      <alignment horizontal="right" vertical="top"/>
    </xf>
    <xf numFmtId="3" fontId="6" fillId="0" borderId="10" xfId="39" applyNumberFormat="1" applyFont="1" applyFill="1" applyBorder="1" applyAlignment="1" applyProtection="1">
      <alignment horizontal="right" vertical="top" wrapText="1"/>
      <protection locked="0"/>
    </xf>
    <xf numFmtId="43" fontId="6" fillId="0" borderId="10" xfId="39" applyFont="1" applyFill="1" applyBorder="1" applyAlignment="1" applyProtection="1">
      <alignment horizontal="right" vertical="top" wrapText="1"/>
      <protection locked="0"/>
    </xf>
    <xf numFmtId="3" fontId="6" fillId="0" borderId="10" xfId="39" applyNumberFormat="1" applyFont="1" applyFill="1" applyBorder="1" applyAlignment="1">
      <alignment horizontal="right" vertical="top"/>
    </xf>
    <xf numFmtId="222" fontId="6" fillId="0" borderId="10" xfId="39" applyNumberFormat="1" applyFont="1" applyFill="1" applyBorder="1" applyAlignment="1">
      <alignment horizontal="right" vertical="top"/>
    </xf>
    <xf numFmtId="43" fontId="6" fillId="0" borderId="10" xfId="39" applyFont="1" applyFill="1" applyBorder="1" applyAlignment="1">
      <alignment horizontal="right" vertical="top" wrapText="1"/>
    </xf>
    <xf numFmtId="43" fontId="6" fillId="0" borderId="10" xfId="39" applyFont="1" applyFill="1" applyBorder="1" applyAlignment="1">
      <alignment horizontal="left" vertical="top" wrapText="1"/>
    </xf>
    <xf numFmtId="203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22" fillId="0" borderId="10" xfId="39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43" fontId="6" fillId="0" borderId="10" xfId="39" applyFont="1" applyFill="1" applyBorder="1" applyAlignment="1">
      <alignment vertical="top" wrapText="1"/>
    </xf>
    <xf numFmtId="43" fontId="6" fillId="0" borderId="10" xfId="39" applyFont="1" applyFill="1" applyBorder="1" applyAlignment="1">
      <alignment vertical="top"/>
    </xf>
    <xf numFmtId="0" fontId="6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3" fontId="3" fillId="0" borderId="10" xfId="0" applyNumberFormat="1" applyFont="1" applyBorder="1" applyAlignment="1">
      <alignment horizontal="center" shrinkToFit="1"/>
    </xf>
    <xf numFmtId="203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3" fontId="6" fillId="0" borderId="10" xfId="39" applyFont="1" applyFill="1" applyBorder="1" applyAlignment="1" applyProtection="1">
      <alignment horizontal="center" vertical="top" wrapText="1"/>
      <protection locked="0"/>
    </xf>
    <xf numFmtId="3" fontId="6" fillId="0" borderId="10" xfId="39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22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15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right" vertical="top" wrapText="1"/>
    </xf>
    <xf numFmtId="203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2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vertical="top"/>
    </xf>
    <xf numFmtId="0" fontId="13" fillId="0" borderId="11" xfId="0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43" fontId="1" fillId="0" borderId="0" xfId="39" applyFont="1" applyFill="1" applyBorder="1" applyAlignment="1">
      <alignment horizontal="left" vertical="top" wrapText="1"/>
    </xf>
    <xf numFmtId="4" fontId="6" fillId="0" borderId="2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39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4" fontId="3" fillId="0" borderId="10" xfId="39" applyNumberFormat="1" applyFont="1" applyFill="1" applyBorder="1" applyAlignment="1">
      <alignment vertical="top" wrapText="1"/>
    </xf>
    <xf numFmtId="43" fontId="3" fillId="0" borderId="11" xfId="39" applyFont="1" applyFill="1" applyBorder="1" applyAlignment="1">
      <alignment vertical="top" wrapText="1"/>
    </xf>
    <xf numFmtId="43" fontId="3" fillId="0" borderId="13" xfId="39" applyFont="1" applyFill="1" applyBorder="1" applyAlignment="1">
      <alignment vertical="top" wrapText="1"/>
    </xf>
    <xf numFmtId="43" fontId="1" fillId="0" borderId="11" xfId="39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top" wrapText="1"/>
    </xf>
    <xf numFmtId="4" fontId="6" fillId="0" borderId="10" xfId="39" applyNumberFormat="1" applyFont="1" applyFill="1" applyBorder="1" applyAlignment="1" applyProtection="1">
      <alignment horizontal="right" vertical="top" wrapText="1"/>
      <protection locked="0"/>
    </xf>
    <xf numFmtId="4" fontId="6" fillId="0" borderId="10" xfId="39" applyNumberFormat="1" applyFont="1" applyFill="1" applyBorder="1" applyAlignment="1">
      <alignment horizontal="right" vertical="top"/>
    </xf>
    <xf numFmtId="4" fontId="23" fillId="0" borderId="10" xfId="39" applyNumberFormat="1" applyFont="1" applyFill="1" applyBorder="1" applyAlignment="1">
      <alignment horizontal="right" vertical="top"/>
    </xf>
    <xf numFmtId="4" fontId="6" fillId="0" borderId="23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shrinkToFit="1"/>
    </xf>
    <xf numFmtId="3" fontId="3" fillId="0" borderId="10" xfId="0" applyNumberFormat="1" applyFont="1" applyFill="1" applyBorder="1" applyAlignment="1">
      <alignment horizontal="center" shrinkToFit="1"/>
    </xf>
    <xf numFmtId="0" fontId="3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6" fillId="0" borderId="10" xfId="0" applyNumberFormat="1" applyFont="1" applyFill="1" applyBorder="1" applyAlignment="1">
      <alignment horizontal="center"/>
    </xf>
    <xf numFmtId="43" fontId="3" fillId="33" borderId="11" xfId="39" applyNumberFormat="1" applyFont="1" applyFill="1" applyBorder="1" applyAlignment="1">
      <alignment vertical="center" wrapText="1"/>
    </xf>
    <xf numFmtId="43" fontId="3" fillId="33" borderId="13" xfId="39" applyNumberFormat="1" applyFont="1" applyFill="1" applyBorder="1" applyAlignment="1">
      <alignment vertical="center" wrapText="1"/>
    </xf>
    <xf numFmtId="211" fontId="26" fillId="33" borderId="11" xfId="39" applyNumberFormat="1" applyFont="1" applyFill="1" applyBorder="1" applyAlignment="1">
      <alignment vertical="top" wrapText="1"/>
    </xf>
    <xf numFmtId="10" fontId="3" fillId="33" borderId="11" xfId="52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203" fontId="1" fillId="0" borderId="10" xfId="35" applyNumberFormat="1" applyFont="1" applyFill="1" applyBorder="1" applyAlignment="1" applyProtection="1">
      <alignment horizontal="center" vertical="top" wrapText="1"/>
      <protection locked="0"/>
    </xf>
    <xf numFmtId="0" fontId="1" fillId="0" borderId="10" xfId="35" applyNumberFormat="1" applyFont="1" applyFill="1" applyBorder="1" applyAlignment="1" applyProtection="1">
      <alignment horizontal="center" vertical="top" wrapText="1"/>
      <protection locked="0"/>
    </xf>
    <xf numFmtId="0" fontId="1" fillId="0" borderId="10" xfId="49" applyFont="1" applyFill="1" applyBorder="1" applyAlignment="1" applyProtection="1">
      <alignment vertical="top" wrapText="1"/>
      <protection locked="0"/>
    </xf>
    <xf numFmtId="0" fontId="3" fillId="0" borderId="10" xfId="35" applyNumberFormat="1" applyFont="1" applyFill="1" applyBorder="1" applyAlignment="1" applyProtection="1">
      <alignment horizontal="center" vertical="top" wrapText="1"/>
      <protection locked="0"/>
    </xf>
    <xf numFmtId="15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03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03" fontId="1" fillId="0" borderId="10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43" fontId="6" fillId="0" borderId="10" xfId="39" applyFont="1" applyBorder="1" applyAlignment="1">
      <alignment horizontal="center" vertical="top"/>
    </xf>
    <xf numFmtId="43" fontId="6" fillId="0" borderId="10" xfId="39" applyFont="1" applyFill="1" applyBorder="1" applyAlignment="1" applyProtection="1">
      <alignment vertical="top" wrapText="1"/>
      <protection locked="0"/>
    </xf>
    <xf numFmtId="43" fontId="6" fillId="0" borderId="10" xfId="39" applyFont="1" applyBorder="1" applyAlignment="1" applyProtection="1">
      <alignment vertical="top" wrapText="1"/>
      <protection locked="0"/>
    </xf>
    <xf numFmtId="43" fontId="6" fillId="0" borderId="10" xfId="39" applyFont="1" applyBorder="1" applyAlignment="1" applyProtection="1">
      <alignment horizontal="center" vertical="top" wrapText="1"/>
      <protection locked="0"/>
    </xf>
    <xf numFmtId="222" fontId="6" fillId="0" borderId="10" xfId="39" applyNumberFormat="1" applyFont="1" applyBorder="1" applyAlignment="1" applyProtection="1">
      <alignment vertical="top" wrapText="1"/>
      <protection locked="0"/>
    </xf>
    <xf numFmtId="223" fontId="6" fillId="0" borderId="10" xfId="39" applyNumberFormat="1" applyFont="1" applyBorder="1" applyAlignment="1" applyProtection="1">
      <alignment vertical="top" wrapText="1"/>
      <protection locked="0"/>
    </xf>
    <xf numFmtId="223" fontId="6" fillId="0" borderId="10" xfId="39" applyNumberFormat="1" applyFont="1" applyBorder="1" applyAlignment="1" applyProtection="1">
      <alignment horizontal="center" vertical="top" wrapText="1"/>
      <protection locked="0"/>
    </xf>
    <xf numFmtId="0" fontId="6" fillId="0" borderId="10" xfId="49" applyFont="1" applyFill="1" applyBorder="1" applyAlignment="1" applyProtection="1">
      <alignment vertical="top" wrapText="1"/>
      <protection locked="0"/>
    </xf>
    <xf numFmtId="43" fontId="6" fillId="0" borderId="23" xfId="39" applyFont="1" applyBorder="1" applyAlignment="1" applyProtection="1">
      <alignment vertical="top" wrapText="1"/>
      <protection locked="0"/>
    </xf>
    <xf numFmtId="0" fontId="6" fillId="0" borderId="10" xfId="49" applyFont="1" applyBorder="1" applyAlignment="1" applyProtection="1">
      <alignment vertical="top" wrapText="1"/>
      <protection locked="0"/>
    </xf>
    <xf numFmtId="0" fontId="6" fillId="0" borderId="25" xfId="49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/>
    </xf>
    <xf numFmtId="0" fontId="6" fillId="0" borderId="22" xfId="49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/>
    </xf>
    <xf numFmtId="43" fontId="3" fillId="33" borderId="23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49" applyFont="1" applyFill="1" applyBorder="1" applyAlignment="1" applyProtection="1">
      <alignment vertical="top" wrapText="1"/>
      <protection locked="0"/>
    </xf>
    <xf numFmtId="43" fontId="6" fillId="0" borderId="10" xfId="39" applyFont="1" applyFill="1" applyBorder="1" applyAlignment="1">
      <alignment horizontal="center" vertical="top"/>
    </xf>
    <xf numFmtId="2" fontId="6" fillId="0" borderId="23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vertical="top" wrapText="1"/>
    </xf>
    <xf numFmtId="194" fontId="6" fillId="0" borderId="10" xfId="41" applyFont="1" applyFill="1" applyBorder="1" applyAlignment="1" applyProtection="1">
      <alignment vertical="top" wrapText="1"/>
      <protection locked="0"/>
    </xf>
    <xf numFmtId="4" fontId="6" fillId="0" borderId="10" xfId="0" applyNumberFormat="1" applyFont="1" applyFill="1" applyBorder="1" applyAlignment="1">
      <alignment vertical="top"/>
    </xf>
    <xf numFmtId="0" fontId="6" fillId="0" borderId="13" xfId="49" applyFont="1" applyFill="1" applyBorder="1" applyAlignment="1" applyProtection="1">
      <alignment vertical="top" wrapText="1"/>
      <protection locked="0"/>
    </xf>
    <xf numFmtId="0" fontId="6" fillId="0" borderId="10" xfId="49" applyFont="1" applyBorder="1" applyAlignment="1" applyProtection="1">
      <alignment vertical="top" wrapText="1"/>
      <protection locked="0"/>
    </xf>
    <xf numFmtId="43" fontId="6" fillId="0" borderId="10" xfId="39" applyFont="1" applyBorder="1" applyAlignment="1">
      <alignment vertical="top"/>
    </xf>
    <xf numFmtId="0" fontId="6" fillId="0" borderId="19" xfId="49" applyFont="1" applyBorder="1" applyAlignment="1" applyProtection="1">
      <alignment vertical="top" wrapText="1"/>
      <protection locked="0"/>
    </xf>
    <xf numFmtId="0" fontId="6" fillId="0" borderId="26" xfId="49" applyFont="1" applyBorder="1" applyAlignment="1" applyProtection="1">
      <alignment vertical="top" wrapText="1"/>
      <protection locked="0"/>
    </xf>
    <xf numFmtId="194" fontId="6" fillId="0" borderId="26" xfId="41" applyFont="1" applyBorder="1" applyAlignment="1" applyProtection="1">
      <alignment vertical="top" wrapText="1"/>
      <protection locked="0"/>
    </xf>
    <xf numFmtId="4" fontId="3" fillId="0" borderId="23" xfId="0" applyNumberFormat="1" applyFont="1" applyFill="1" applyBorder="1" applyAlignment="1">
      <alignment horizontal="right" vertical="top" wrapText="1"/>
    </xf>
    <xf numFmtId="0" fontId="24" fillId="0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3" fontId="6" fillId="0" borderId="23" xfId="39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43" fontId="6" fillId="0" borderId="23" xfId="0" applyNumberFormat="1" applyFont="1" applyBorder="1" applyAlignment="1">
      <alignment vertical="top" wrapText="1"/>
    </xf>
    <xf numFmtId="223" fontId="6" fillId="0" borderId="10" xfId="39" applyNumberFormat="1" applyFont="1" applyFill="1" applyBorder="1" applyAlignment="1" applyProtection="1">
      <alignment vertical="top" wrapText="1"/>
      <protection locked="0"/>
    </xf>
    <xf numFmtId="4" fontId="3" fillId="0" borderId="10" xfId="39" applyNumberFormat="1" applyFont="1" applyBorder="1" applyAlignment="1" applyProtection="1">
      <alignment horizontal="center" vertical="center" wrapText="1"/>
      <protection locked="0"/>
    </xf>
    <xf numFmtId="4" fontId="3" fillId="33" borderId="23" xfId="39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right" vertical="top" wrapText="1"/>
    </xf>
    <xf numFmtId="4" fontId="3" fillId="0" borderId="10" xfId="39" applyNumberFormat="1" applyFont="1" applyFill="1" applyBorder="1" applyAlignment="1">
      <alignment horizontal="right" vertical="top" wrapText="1"/>
    </xf>
    <xf numFmtId="43" fontId="1" fillId="0" borderId="11" xfId="39" applyFont="1" applyFill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right" vertical="top" wrapText="1"/>
    </xf>
    <xf numFmtId="0" fontId="6" fillId="0" borderId="10" xfId="49" applyNumberFormat="1" applyFont="1" applyFill="1" applyBorder="1" applyAlignment="1" applyProtection="1">
      <alignment horizontal="center" vertical="top" wrapText="1"/>
      <protection locked="0"/>
    </xf>
    <xf numFmtId="0" fontId="6" fillId="0" borderId="10" xfId="49" applyNumberFormat="1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0" fontId="24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3" fontId="6" fillId="0" borderId="27" xfId="0" applyNumberFormat="1" applyFont="1" applyFill="1" applyBorder="1" applyAlignment="1">
      <alignment horizontal="center" vertical="top" wrapText="1" shrinkToFit="1"/>
    </xf>
    <xf numFmtId="3" fontId="6" fillId="0" borderId="28" xfId="0" applyNumberFormat="1" applyFont="1" applyFill="1" applyBorder="1" applyAlignment="1">
      <alignment horizontal="center" vertical="top" wrapText="1" shrinkToFit="1"/>
    </xf>
    <xf numFmtId="3" fontId="1" fillId="0" borderId="10" xfId="0" applyNumberFormat="1" applyFont="1" applyFill="1" applyBorder="1" applyAlignment="1">
      <alignment horizontal="center" vertical="top" wrapText="1" shrinkToFit="1"/>
    </xf>
    <xf numFmtId="3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top" wrapText="1" shrinkToFit="1"/>
    </xf>
    <xf numFmtId="0" fontId="6" fillId="0" borderId="26" xfId="49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Fill="1" applyAlignment="1">
      <alignment/>
    </xf>
    <xf numFmtId="0" fontId="6" fillId="0" borderId="30" xfId="49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49" fontId="1" fillId="0" borderId="10" xfId="48" applyNumberFormat="1" applyFont="1" applyFill="1" applyBorder="1" applyAlignment="1">
      <alignment vertical="top" wrapText="1"/>
      <protection/>
    </xf>
    <xf numFmtId="49" fontId="1" fillId="0" borderId="10" xfId="48" applyNumberFormat="1" applyFont="1" applyFill="1" applyBorder="1" applyAlignment="1">
      <alignment horizontal="left" vertical="top" wrapText="1"/>
      <protection/>
    </xf>
    <xf numFmtId="49" fontId="1" fillId="0" borderId="24" xfId="48" applyNumberFormat="1" applyFont="1" applyFill="1" applyBorder="1" applyAlignment="1">
      <alignment vertical="top" wrapText="1"/>
      <protection/>
    </xf>
    <xf numFmtId="0" fontId="6" fillId="0" borderId="10" xfId="39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39" applyNumberFormat="1" applyFont="1" applyFill="1" applyBorder="1" applyAlignment="1">
      <alignment horizontal="center" vertical="top" wrapText="1"/>
    </xf>
    <xf numFmtId="43" fontId="3" fillId="0" borderId="10" xfId="39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10" xfId="49" applyFont="1" applyBorder="1" applyAlignment="1" applyProtection="1">
      <alignment vertical="center" wrapText="1"/>
      <protection locked="0"/>
    </xf>
    <xf numFmtId="0" fontId="1" fillId="0" borderId="10" xfId="49" applyFont="1" applyBorder="1" applyAlignment="1" applyProtection="1">
      <alignment vertical="top" wrapText="1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right"/>
    </xf>
    <xf numFmtId="0" fontId="6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/>
    </xf>
    <xf numFmtId="0" fontId="5" fillId="0" borderId="2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6" fillId="33" borderId="17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2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0" fillId="33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 quotePrefix="1">
      <alignment horizontal="center" vertical="top" wrapText="1"/>
    </xf>
    <xf numFmtId="0" fontId="6" fillId="0" borderId="19" xfId="0" applyFont="1" applyFill="1" applyBorder="1" applyAlignment="1" quotePrefix="1">
      <alignment horizontal="center" vertical="top" wrapText="1"/>
    </xf>
    <xf numFmtId="0" fontId="6" fillId="0" borderId="23" xfId="0" applyFont="1" applyFill="1" applyBorder="1" applyAlignment="1" quotePrefix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 quotePrefix="1">
      <alignment horizontal="left" vertical="top" wrapText="1"/>
    </xf>
    <xf numFmtId="0" fontId="6" fillId="0" borderId="23" xfId="0" applyFont="1" applyFill="1" applyBorder="1" applyAlignment="1" quotePrefix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 quotePrefix="1">
      <alignment horizontal="left" vertical="top" wrapText="1"/>
    </xf>
    <xf numFmtId="0" fontId="5" fillId="0" borderId="11" xfId="0" applyFont="1" applyFill="1" applyBorder="1" applyAlignment="1" quotePrefix="1">
      <alignment horizontal="left" vertical="top" wrapText="1"/>
    </xf>
    <xf numFmtId="0" fontId="5" fillId="0" borderId="13" xfId="0" applyFont="1" applyFill="1" applyBorder="1" applyAlignment="1" quotePrefix="1">
      <alignment horizontal="left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5" fillId="0" borderId="13" xfId="0" applyFont="1" applyFill="1" applyBorder="1" applyAlignment="1" quotePrefix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24" xfId="0" applyFont="1" applyFill="1" applyBorder="1" applyAlignment="1" quotePrefix="1">
      <alignment vertical="top" wrapText="1"/>
    </xf>
    <xf numFmtId="0" fontId="6" fillId="0" borderId="23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6" fillId="0" borderId="23" xfId="0" applyFont="1" applyFill="1" applyBorder="1" applyAlignment="1" quotePrefix="1">
      <alignment vertical="top" wrapText="1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right"/>
    </xf>
    <xf numFmtId="0" fontId="0" fillId="0" borderId="23" xfId="0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43" fontId="3" fillId="33" borderId="12" xfId="39" applyNumberFormat="1" applyFont="1" applyFill="1" applyBorder="1" applyAlignment="1">
      <alignment horizontal="center" vertical="center" wrapText="1"/>
    </xf>
    <xf numFmtId="43" fontId="3" fillId="33" borderId="11" xfId="39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43" fontId="3" fillId="33" borderId="11" xfId="39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211" fontId="3" fillId="33" borderId="12" xfId="39" applyNumberFormat="1" applyFont="1" applyFill="1" applyBorder="1" applyAlignment="1">
      <alignment horizontal="center" vertical="top" wrapText="1"/>
    </xf>
    <xf numFmtId="211" fontId="3" fillId="33" borderId="11" xfId="39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horizontal="righ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5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top" wrapText="1"/>
    </xf>
    <xf numFmtId="43" fontId="3" fillId="33" borderId="11" xfId="39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left"/>
    </xf>
    <xf numFmtId="0" fontId="1" fillId="33" borderId="16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33" borderId="2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33" borderId="12" xfId="0" applyFont="1" applyFill="1" applyBorder="1" applyAlignment="1">
      <alignment vertical="top"/>
    </xf>
    <xf numFmtId="0" fontId="7" fillId="33" borderId="11" xfId="0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1" fillId="33" borderId="12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3" fontId="3" fillId="0" borderId="11" xfId="39" applyFont="1" applyFill="1" applyBorder="1" applyAlignment="1">
      <alignment horizontal="left" vertical="top" wrapText="1"/>
    </xf>
    <xf numFmtId="43" fontId="3" fillId="0" borderId="12" xfId="39" applyFont="1" applyFill="1" applyBorder="1" applyAlignment="1">
      <alignment horizontal="center" vertical="top" wrapText="1"/>
    </xf>
    <xf numFmtId="43" fontId="3" fillId="0" borderId="11" xfId="39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โยธา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_ฝ่ายบริการฯ (2)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3(อ.คำรณ)" xfId="48"/>
    <cellStyle name="ปกติ_ฝ่ายบริการฯ (2)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0" name="Line 17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1" name="Line 18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2" name="Line 19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4" name="Line 21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5" name="Line 22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6" name="Line 23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7" name="Line 24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8" name="Line 25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19" name="Line 26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20" name="Line 27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21" name="Line 28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3</xdr:col>
      <xdr:colOff>9525</xdr:colOff>
      <xdr:row>117</xdr:row>
      <xdr:rowOff>0</xdr:rowOff>
    </xdr:to>
    <xdr:sp>
      <xdr:nvSpPr>
        <xdr:cNvPr id="22" name="Line 29"/>
        <xdr:cNvSpPr>
          <a:spLocks/>
        </xdr:cNvSpPr>
      </xdr:nvSpPr>
      <xdr:spPr>
        <a:xfrm flipV="1">
          <a:off x="0" y="689419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3" name="Line 32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4" name="Line 33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5" name="Line 34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6" name="Line 35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7" name="Line 36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9" name="Line 38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0" name="Line 39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1" name="Line 40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2" name="Line 41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3" name="Line 42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4" name="Line 43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5" name="Line 44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7" name="Line 46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8" name="Line 47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39" name="Line 48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40" name="Line 49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41" name="Line 50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42" name="Line 51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43" name="Line 52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44" name="Line 53"/>
        <xdr:cNvSpPr>
          <a:spLocks/>
        </xdr:cNvSpPr>
      </xdr:nvSpPr>
      <xdr:spPr>
        <a:xfrm flipV="1">
          <a:off x="0" y="5587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(1)นศ.ต่ออาจารย์"/>
      <sheetName val="6.2(2)จำนวนนักศึกษาเต็มเวลา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6(6)วิจัยสถาบัน"/>
      <sheetName val="6.7ประเมิน(ภาพรวมคณะฯ)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(1)คชจ.ห้องสมุดฯ"/>
      <sheetName val="6.9(2)คชจ.คอมฯ"/>
      <sheetName val="6.10(1)ไม่ถูกลงโทษ"/>
      <sheetName val="6.10(2)รายชื่อ"/>
      <sheetName val="6.11ประเมินผลการเรียนรุ้"/>
      <sheetName val="6.12จบตามหลักสูตร"/>
    </sheetNames>
    <sheetDataSet>
      <sheetData sheetId="1">
        <row r="17">
          <cell r="K17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7:Z52"/>
  <sheetViews>
    <sheetView tabSelected="1" view="pageBreakPreview" zoomScaleNormal="80" zoomScaleSheetLayoutView="100" zoomScalePageLayoutView="0" workbookViewId="0" topLeftCell="B22">
      <selection activeCell="U51" sqref="U51:Z51"/>
    </sheetView>
  </sheetViews>
  <sheetFormatPr defaultColWidth="9.140625" defaultRowHeight="21.75"/>
  <cols>
    <col min="1" max="1" width="63.57421875" style="2" customWidth="1"/>
    <col min="2" max="2" width="10.28125" style="2" customWidth="1"/>
    <col min="3" max="3" width="10.57421875" style="2" customWidth="1"/>
    <col min="4" max="4" width="6.00390625" style="2" customWidth="1"/>
    <col min="5" max="5" width="6.57421875" style="2" customWidth="1"/>
    <col min="6" max="6" width="6.28125" style="2" customWidth="1"/>
    <col min="7" max="9" width="6.7109375" style="2" customWidth="1"/>
    <col min="10" max="10" width="7.00390625" style="2" customWidth="1"/>
    <col min="11" max="15" width="6.421875" style="2" customWidth="1"/>
    <col min="16" max="16" width="6.57421875" style="2" customWidth="1"/>
    <col min="17" max="18" width="7.00390625" style="2" customWidth="1"/>
    <col min="19" max="19" width="6.7109375" style="2" customWidth="1"/>
    <col min="20" max="20" width="7.28125" style="2" customWidth="1"/>
    <col min="21" max="22" width="7.57421875" style="2" customWidth="1"/>
    <col min="23" max="25" width="7.7109375" style="2" customWidth="1"/>
    <col min="26" max="26" width="16.7109375" style="2" customWidth="1"/>
    <col min="27" max="16384" width="9.140625" style="2" customWidth="1"/>
  </cols>
  <sheetData>
    <row r="1" ht="23.25" hidden="1"/>
    <row r="2" ht="23.25" hidden="1"/>
    <row r="3" ht="23.25" hidden="1"/>
    <row r="4" ht="23.25" hidden="1"/>
    <row r="5" ht="23.25" hidden="1"/>
    <row r="6" ht="23.25" hidden="1"/>
    <row r="7" spans="1:26" ht="26.25">
      <c r="A7" s="436" t="s">
        <v>132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5" t="s">
        <v>201</v>
      </c>
      <c r="U7" s="435"/>
      <c r="V7" s="435"/>
      <c r="W7" s="435"/>
      <c r="X7" s="435"/>
      <c r="Y7" s="435"/>
      <c r="Z7" s="435"/>
    </row>
    <row r="9" spans="1:26" ht="26.25">
      <c r="A9" s="25" t="s">
        <v>45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4"/>
    </row>
    <row r="10" spans="1:26" s="14" customFormat="1" ht="26.25" customHeight="1">
      <c r="A10" s="440" t="s">
        <v>113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</row>
    <row r="11" spans="1:26" s="14" customFormat="1" ht="26.25" customHeight="1">
      <c r="A11" s="438" t="s">
        <v>148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</row>
    <row r="12" spans="1:26" s="14" customFormat="1" ht="23.25" customHeight="1">
      <c r="A12" s="33" t="s">
        <v>134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442" t="s">
        <v>133</v>
      </c>
      <c r="V12" s="442"/>
      <c r="W12" s="442"/>
      <c r="X12" s="442"/>
      <c r="Y12" s="442"/>
      <c r="Z12" s="443"/>
    </row>
    <row r="13" spans="1:26" s="5" customFormat="1" ht="21.75" customHeight="1">
      <c r="A13" s="421" t="s">
        <v>746</v>
      </c>
      <c r="B13" s="429" t="s">
        <v>44</v>
      </c>
      <c r="C13" s="437"/>
      <c r="D13" s="432" t="s">
        <v>749</v>
      </c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4"/>
      <c r="Z13" s="424" t="s">
        <v>744</v>
      </c>
    </row>
    <row r="14" spans="1:26" s="5" customFormat="1" ht="21.75" customHeight="1">
      <c r="A14" s="422"/>
      <c r="B14" s="427" t="s">
        <v>747</v>
      </c>
      <c r="C14" s="427" t="s">
        <v>748</v>
      </c>
      <c r="D14" s="431" t="s">
        <v>0</v>
      </c>
      <c r="E14" s="431"/>
      <c r="F14" s="431" t="s">
        <v>751</v>
      </c>
      <c r="G14" s="431"/>
      <c r="H14" s="431" t="s">
        <v>750</v>
      </c>
      <c r="I14" s="431"/>
      <c r="J14" s="431" t="s">
        <v>2</v>
      </c>
      <c r="K14" s="431"/>
      <c r="L14" s="429" t="s">
        <v>1</v>
      </c>
      <c r="M14" s="437"/>
      <c r="N14" s="429" t="s">
        <v>3</v>
      </c>
      <c r="O14" s="437"/>
      <c r="P14" s="431" t="s">
        <v>4</v>
      </c>
      <c r="Q14" s="431"/>
      <c r="R14" s="429" t="s">
        <v>5</v>
      </c>
      <c r="S14" s="437"/>
      <c r="T14" s="429" t="s">
        <v>13</v>
      </c>
      <c r="U14" s="430"/>
      <c r="V14" s="429" t="s">
        <v>125</v>
      </c>
      <c r="W14" s="430"/>
      <c r="X14" s="431" t="s">
        <v>12</v>
      </c>
      <c r="Y14" s="431"/>
      <c r="Z14" s="425"/>
    </row>
    <row r="15" spans="1:26" s="5" customFormat="1" ht="18" customHeight="1">
      <c r="A15" s="423"/>
      <c r="B15" s="428"/>
      <c r="C15" s="428"/>
      <c r="D15" s="240" t="s">
        <v>11</v>
      </c>
      <c r="E15" s="240" t="s">
        <v>10</v>
      </c>
      <c r="F15" s="240" t="s">
        <v>11</v>
      </c>
      <c r="G15" s="240" t="s">
        <v>10</v>
      </c>
      <c r="H15" s="240" t="s">
        <v>11</v>
      </c>
      <c r="I15" s="240" t="s">
        <v>10</v>
      </c>
      <c r="J15" s="240" t="s">
        <v>11</v>
      </c>
      <c r="K15" s="240" t="s">
        <v>10</v>
      </c>
      <c r="L15" s="240" t="s">
        <v>11</v>
      </c>
      <c r="M15" s="240" t="s">
        <v>10</v>
      </c>
      <c r="N15" s="240" t="s">
        <v>11</v>
      </c>
      <c r="O15" s="240" t="s">
        <v>10</v>
      </c>
      <c r="P15" s="240" t="s">
        <v>11</v>
      </c>
      <c r="Q15" s="240" t="s">
        <v>10</v>
      </c>
      <c r="R15" s="240" t="s">
        <v>11</v>
      </c>
      <c r="S15" s="240" t="s">
        <v>10</v>
      </c>
      <c r="T15" s="240" t="s">
        <v>11</v>
      </c>
      <c r="U15" s="240" t="s">
        <v>10</v>
      </c>
      <c r="V15" s="240" t="s">
        <v>11</v>
      </c>
      <c r="W15" s="240" t="s">
        <v>10</v>
      </c>
      <c r="X15" s="240" t="s">
        <v>11</v>
      </c>
      <c r="Y15" s="240" t="s">
        <v>10</v>
      </c>
      <c r="Z15" s="426"/>
    </row>
    <row r="16" spans="1:26" ht="23.25">
      <c r="A16" s="119" t="s">
        <v>26</v>
      </c>
      <c r="B16" s="93">
        <f>D16+F16+H16+J16+L16+N16+P16+R16+T16+V16+X16</f>
        <v>1</v>
      </c>
      <c r="C16" s="93">
        <f>(E16+G16+I16+K16+M16+O16+Q16+S16+U16+W16+Y16)</f>
        <v>1844</v>
      </c>
      <c r="D16" s="93">
        <v>0</v>
      </c>
      <c r="E16" s="93">
        <v>19</v>
      </c>
      <c r="F16" s="93">
        <v>0</v>
      </c>
      <c r="G16" s="93">
        <v>0</v>
      </c>
      <c r="H16" s="93">
        <v>0</v>
      </c>
      <c r="I16" s="93">
        <v>1719</v>
      </c>
      <c r="J16" s="93">
        <v>0</v>
      </c>
      <c r="K16" s="93">
        <v>0</v>
      </c>
      <c r="L16" s="93">
        <v>1</v>
      </c>
      <c r="M16" s="93">
        <v>106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1"/>
    </row>
    <row r="17" spans="1:26" ht="23.25">
      <c r="A17" s="119" t="s">
        <v>46</v>
      </c>
      <c r="B17" s="93">
        <f aca="true" t="shared" si="0" ref="B17:B24">D17+F17+H17+J17+L17+N17+P17+R17+T17+V17+X17</f>
        <v>0</v>
      </c>
      <c r="C17" s="93">
        <f aca="true" t="shared" si="1" ref="C17:C25">(E17+G17+I17+K17+M17+O17+Q17+S17+U17+W17+Y17)</f>
        <v>104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15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89</v>
      </c>
      <c r="V17" s="93">
        <v>0</v>
      </c>
      <c r="W17" s="93">
        <v>0</v>
      </c>
      <c r="X17" s="93">
        <v>0</v>
      </c>
      <c r="Y17" s="93">
        <v>0</v>
      </c>
      <c r="Z17" s="1"/>
    </row>
    <row r="18" spans="1:26" ht="23.25">
      <c r="A18" s="120" t="s">
        <v>47</v>
      </c>
      <c r="B18" s="93">
        <f t="shared" si="0"/>
        <v>10</v>
      </c>
      <c r="C18" s="93">
        <f t="shared" si="1"/>
        <v>10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10</v>
      </c>
      <c r="S18" s="93">
        <v>10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1"/>
    </row>
    <row r="19" spans="1:26" ht="23.25">
      <c r="A19" s="120" t="s">
        <v>48</v>
      </c>
      <c r="B19" s="93">
        <f t="shared" si="0"/>
        <v>6</v>
      </c>
      <c r="C19" s="93">
        <f t="shared" si="1"/>
        <v>6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5</v>
      </c>
      <c r="S19" s="93">
        <v>5</v>
      </c>
      <c r="T19" s="93">
        <v>1</v>
      </c>
      <c r="U19" s="93">
        <v>1</v>
      </c>
      <c r="V19" s="93">
        <v>0</v>
      </c>
      <c r="W19" s="93">
        <v>0</v>
      </c>
      <c r="X19" s="93">
        <v>0</v>
      </c>
      <c r="Y19" s="93">
        <v>0</v>
      </c>
      <c r="Z19" s="121"/>
    </row>
    <row r="20" spans="1:26" ht="46.5">
      <c r="A20" s="120" t="s">
        <v>49</v>
      </c>
      <c r="B20" s="93">
        <f t="shared" si="0"/>
        <v>16</v>
      </c>
      <c r="C20" s="93">
        <f t="shared" si="1"/>
        <v>16</v>
      </c>
      <c r="D20" s="93">
        <v>1</v>
      </c>
      <c r="E20" s="93">
        <v>1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1</v>
      </c>
      <c r="Q20" s="93">
        <v>1</v>
      </c>
      <c r="R20" s="93">
        <v>14</v>
      </c>
      <c r="S20" s="93">
        <v>14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121"/>
    </row>
    <row r="21" spans="1:26" ht="48" customHeight="1">
      <c r="A21" s="120" t="s">
        <v>131</v>
      </c>
      <c r="B21" s="93">
        <f t="shared" si="0"/>
        <v>0</v>
      </c>
      <c r="C21" s="93">
        <f t="shared" si="1"/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1"/>
    </row>
    <row r="22" spans="1:26" ht="23.25">
      <c r="A22" s="119" t="s">
        <v>50</v>
      </c>
      <c r="B22" s="93">
        <f t="shared" si="0"/>
        <v>9</v>
      </c>
      <c r="C22" s="93">
        <f t="shared" si="1"/>
        <v>9</v>
      </c>
      <c r="D22" s="93">
        <v>0</v>
      </c>
      <c r="E22" s="93">
        <v>0</v>
      </c>
      <c r="F22" s="93">
        <v>0</v>
      </c>
      <c r="G22" s="93">
        <v>0</v>
      </c>
      <c r="H22" s="93">
        <v>5</v>
      </c>
      <c r="I22" s="93">
        <v>5</v>
      </c>
      <c r="J22" s="93">
        <v>0</v>
      </c>
      <c r="K22" s="93">
        <v>0</v>
      </c>
      <c r="L22" s="93">
        <v>0</v>
      </c>
      <c r="M22" s="93">
        <v>0</v>
      </c>
      <c r="N22" s="93">
        <v>1</v>
      </c>
      <c r="O22" s="93">
        <v>1</v>
      </c>
      <c r="P22" s="93">
        <v>0</v>
      </c>
      <c r="Q22" s="93">
        <v>0</v>
      </c>
      <c r="R22" s="93">
        <v>1</v>
      </c>
      <c r="S22" s="93">
        <v>1</v>
      </c>
      <c r="T22" s="93">
        <v>0</v>
      </c>
      <c r="U22" s="93">
        <v>0</v>
      </c>
      <c r="V22" s="93">
        <v>2</v>
      </c>
      <c r="W22" s="93">
        <v>2</v>
      </c>
      <c r="X22" s="93">
        <v>0</v>
      </c>
      <c r="Y22" s="93">
        <v>0</v>
      </c>
      <c r="Z22" s="1"/>
    </row>
    <row r="23" spans="1:26" ht="23.25" customHeight="1">
      <c r="A23" s="120" t="s">
        <v>51</v>
      </c>
      <c r="B23" s="93">
        <f t="shared" si="0"/>
        <v>6</v>
      </c>
      <c r="C23" s="93">
        <f t="shared" si="1"/>
        <v>6</v>
      </c>
      <c r="D23" s="93">
        <v>0</v>
      </c>
      <c r="E23" s="93">
        <v>0</v>
      </c>
      <c r="F23" s="93">
        <v>0</v>
      </c>
      <c r="G23" s="93">
        <v>0</v>
      </c>
      <c r="H23" s="93">
        <v>6</v>
      </c>
      <c r="I23" s="93">
        <v>6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1"/>
    </row>
    <row r="24" spans="1:26" ht="23.25">
      <c r="A24" s="119" t="s">
        <v>52</v>
      </c>
      <c r="B24" s="93">
        <f t="shared" si="0"/>
        <v>5</v>
      </c>
      <c r="C24" s="93">
        <f t="shared" si="1"/>
        <v>5</v>
      </c>
      <c r="D24" s="93">
        <v>0</v>
      </c>
      <c r="E24" s="93">
        <v>0</v>
      </c>
      <c r="F24" s="93">
        <v>0</v>
      </c>
      <c r="G24" s="93">
        <v>0</v>
      </c>
      <c r="H24" s="93">
        <v>2</v>
      </c>
      <c r="I24" s="93">
        <v>2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2</v>
      </c>
      <c r="Q24" s="93">
        <v>2</v>
      </c>
      <c r="R24" s="93">
        <v>0</v>
      </c>
      <c r="S24" s="93">
        <v>0</v>
      </c>
      <c r="T24" s="93">
        <v>1</v>
      </c>
      <c r="U24" s="93">
        <v>1</v>
      </c>
      <c r="V24" s="93">
        <v>0</v>
      </c>
      <c r="W24" s="93">
        <v>0</v>
      </c>
      <c r="X24" s="93">
        <v>0</v>
      </c>
      <c r="Y24" s="93">
        <v>0</v>
      </c>
      <c r="Z24" s="1"/>
    </row>
    <row r="25" spans="1:26" ht="46.5">
      <c r="A25" s="120" t="s">
        <v>53</v>
      </c>
      <c r="B25" s="93">
        <f>D25+F25+H25+J25+L25+N25+P25+R25+T25+V25+X25</f>
        <v>14</v>
      </c>
      <c r="C25" s="93">
        <f t="shared" si="1"/>
        <v>14</v>
      </c>
      <c r="D25" s="93">
        <v>1</v>
      </c>
      <c r="E25" s="93">
        <v>1</v>
      </c>
      <c r="F25" s="93">
        <v>3</v>
      </c>
      <c r="G25" s="93">
        <v>3</v>
      </c>
      <c r="H25" s="93">
        <v>2</v>
      </c>
      <c r="I25" s="93">
        <v>2</v>
      </c>
      <c r="J25" s="93">
        <v>0</v>
      </c>
      <c r="K25" s="93">
        <v>0</v>
      </c>
      <c r="L25" s="93">
        <v>0</v>
      </c>
      <c r="M25" s="93">
        <v>0</v>
      </c>
      <c r="N25" s="93">
        <v>2</v>
      </c>
      <c r="O25" s="93">
        <v>2</v>
      </c>
      <c r="P25" s="93">
        <v>4</v>
      </c>
      <c r="Q25" s="93">
        <v>4</v>
      </c>
      <c r="R25" s="93">
        <v>0</v>
      </c>
      <c r="S25" s="93">
        <v>0</v>
      </c>
      <c r="T25" s="93">
        <v>0</v>
      </c>
      <c r="U25" s="93">
        <v>0</v>
      </c>
      <c r="V25" s="93">
        <v>2</v>
      </c>
      <c r="W25" s="93">
        <v>2</v>
      </c>
      <c r="X25" s="93">
        <v>0</v>
      </c>
      <c r="Y25" s="93">
        <v>0</v>
      </c>
      <c r="Z25" s="1"/>
    </row>
    <row r="26" spans="1:26" s="243" customFormat="1" ht="23.25">
      <c r="A26" s="244" t="s">
        <v>44</v>
      </c>
      <c r="B26" s="127">
        <f>SUM(B16:B25)</f>
        <v>67</v>
      </c>
      <c r="C26" s="127">
        <f aca="true" t="shared" si="2" ref="C26:Y26">SUM(C16:C25)</f>
        <v>2014</v>
      </c>
      <c r="D26" s="127">
        <f>SUM(D16:D25)</f>
        <v>2</v>
      </c>
      <c r="E26" s="127">
        <f t="shared" si="2"/>
        <v>21</v>
      </c>
      <c r="F26" s="127">
        <f t="shared" si="2"/>
        <v>3</v>
      </c>
      <c r="G26" s="127">
        <f t="shared" si="2"/>
        <v>3</v>
      </c>
      <c r="H26" s="127">
        <f t="shared" si="2"/>
        <v>15</v>
      </c>
      <c r="I26" s="127">
        <f t="shared" si="2"/>
        <v>1734</v>
      </c>
      <c r="J26" s="127">
        <f t="shared" si="2"/>
        <v>0</v>
      </c>
      <c r="K26" s="127">
        <f t="shared" si="2"/>
        <v>0</v>
      </c>
      <c r="L26" s="127">
        <f t="shared" si="2"/>
        <v>1</v>
      </c>
      <c r="M26" s="127">
        <f t="shared" si="2"/>
        <v>121</v>
      </c>
      <c r="N26" s="127">
        <f t="shared" si="2"/>
        <v>3</v>
      </c>
      <c r="O26" s="127">
        <f t="shared" si="2"/>
        <v>3</v>
      </c>
      <c r="P26" s="127">
        <f t="shared" si="2"/>
        <v>7</v>
      </c>
      <c r="Q26" s="127">
        <f t="shared" si="2"/>
        <v>7</v>
      </c>
      <c r="R26" s="127">
        <f t="shared" si="2"/>
        <v>30</v>
      </c>
      <c r="S26" s="127">
        <f t="shared" si="2"/>
        <v>30</v>
      </c>
      <c r="T26" s="127">
        <f t="shared" si="2"/>
        <v>2</v>
      </c>
      <c r="U26" s="127">
        <f t="shared" si="2"/>
        <v>91</v>
      </c>
      <c r="V26" s="127">
        <f t="shared" si="2"/>
        <v>4</v>
      </c>
      <c r="W26" s="127">
        <f t="shared" si="2"/>
        <v>4</v>
      </c>
      <c r="X26" s="127">
        <f t="shared" si="2"/>
        <v>0</v>
      </c>
      <c r="Y26" s="127">
        <f t="shared" si="2"/>
        <v>0</v>
      </c>
      <c r="Z26" s="242"/>
    </row>
    <row r="27" spans="1:26" ht="46.5">
      <c r="A27" s="120" t="s">
        <v>739</v>
      </c>
      <c r="B27" s="93">
        <f>D27+F27+H27+J27+L27+N27+P27+R27+T27+V27+X27</f>
        <v>0</v>
      </c>
      <c r="C27" s="93">
        <f>(E27+G27+I27+K27+M27+O27+Q27+S27+U27+W27+Y27)</f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1"/>
    </row>
    <row r="28" spans="1:26" s="115" customFormat="1" ht="26.25">
      <c r="A28" s="12" t="s">
        <v>36</v>
      </c>
      <c r="B28" s="248">
        <f>SUM(B26:B27)</f>
        <v>67</v>
      </c>
      <c r="C28" s="248">
        <f>SUM(C26:C27)</f>
        <v>2014</v>
      </c>
      <c r="D28" s="248">
        <f>SUM(D26:D27)</f>
        <v>2</v>
      </c>
      <c r="E28" s="248">
        <f aca="true" t="shared" si="3" ref="E28:Y28">SUM(E26:E27)</f>
        <v>21</v>
      </c>
      <c r="F28" s="248">
        <f t="shared" si="3"/>
        <v>3</v>
      </c>
      <c r="G28" s="248">
        <f t="shared" si="3"/>
        <v>3</v>
      </c>
      <c r="H28" s="248">
        <f t="shared" si="3"/>
        <v>15</v>
      </c>
      <c r="I28" s="248">
        <f t="shared" si="3"/>
        <v>1734</v>
      </c>
      <c r="J28" s="248">
        <f t="shared" si="3"/>
        <v>0</v>
      </c>
      <c r="K28" s="248">
        <f t="shared" si="3"/>
        <v>0</v>
      </c>
      <c r="L28" s="248">
        <f t="shared" si="3"/>
        <v>1</v>
      </c>
      <c r="M28" s="248">
        <f t="shared" si="3"/>
        <v>121</v>
      </c>
      <c r="N28" s="248">
        <f t="shared" si="3"/>
        <v>3</v>
      </c>
      <c r="O28" s="248">
        <f t="shared" si="3"/>
        <v>3</v>
      </c>
      <c r="P28" s="248">
        <v>7</v>
      </c>
      <c r="Q28" s="248">
        <f t="shared" si="3"/>
        <v>7</v>
      </c>
      <c r="R28" s="248">
        <f t="shared" si="3"/>
        <v>30</v>
      </c>
      <c r="S28" s="248">
        <f t="shared" si="3"/>
        <v>30</v>
      </c>
      <c r="T28" s="248">
        <f t="shared" si="3"/>
        <v>2</v>
      </c>
      <c r="U28" s="248">
        <f t="shared" si="3"/>
        <v>91</v>
      </c>
      <c r="V28" s="248">
        <f t="shared" si="3"/>
        <v>4</v>
      </c>
      <c r="W28" s="248">
        <f t="shared" si="3"/>
        <v>4</v>
      </c>
      <c r="X28" s="248">
        <f t="shared" si="3"/>
        <v>0</v>
      </c>
      <c r="Y28" s="248">
        <f t="shared" si="3"/>
        <v>0</v>
      </c>
      <c r="Z28" s="252"/>
    </row>
    <row r="29" spans="1:26" ht="30.75" customHeight="1">
      <c r="A29" s="446" t="s">
        <v>68</v>
      </c>
      <c r="B29" s="447"/>
      <c r="C29" s="448"/>
      <c r="D29" s="444">
        <f>(C26/152)*100</f>
        <v>1325</v>
      </c>
      <c r="E29" s="445"/>
      <c r="F29" s="445"/>
      <c r="G29" s="445"/>
      <c r="H29" s="452" t="s">
        <v>572</v>
      </c>
      <c r="I29" s="452"/>
      <c r="J29" s="452"/>
      <c r="K29" s="45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/>
    </row>
    <row r="30" spans="1:26" s="16" customFormat="1" ht="23.25">
      <c r="A30" s="15" t="s">
        <v>135</v>
      </c>
      <c r="B30" s="18"/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60" t="s">
        <v>269</v>
      </c>
      <c r="T30" s="460"/>
      <c r="U30" s="460"/>
      <c r="V30" s="460"/>
      <c r="W30" s="460"/>
      <c r="X30" s="460"/>
      <c r="Y30" s="460"/>
      <c r="Z30" s="461"/>
    </row>
    <row r="31" spans="1:26" s="16" customFormat="1" ht="23.25">
      <c r="A31" s="70" t="s">
        <v>237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9"/>
    </row>
    <row r="32" spans="1:26" s="16" customFormat="1" ht="26.25" customHeight="1">
      <c r="A32" s="459" t="s">
        <v>238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8"/>
    </row>
    <row r="33" spans="1:26" s="14" customFormat="1" ht="23.25">
      <c r="A33" s="456" t="s">
        <v>239</v>
      </c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8"/>
    </row>
    <row r="34" spans="1:26" s="14" customFormat="1" ht="23.25">
      <c r="A34" s="456" t="s">
        <v>240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8"/>
    </row>
    <row r="35" spans="1:26" s="14" customFormat="1" ht="23.25">
      <c r="A35" s="453" t="s">
        <v>241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5"/>
    </row>
    <row r="36" spans="1:26" s="14" customFormat="1" ht="26.25">
      <c r="A36" s="436" t="s">
        <v>132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5" t="s">
        <v>200</v>
      </c>
      <c r="U36" s="435"/>
      <c r="V36" s="435"/>
      <c r="W36" s="435"/>
      <c r="X36" s="435"/>
      <c r="Y36" s="435"/>
      <c r="Z36" s="435"/>
    </row>
    <row r="37" spans="1:26" s="14" customFormat="1" ht="26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4"/>
      <c r="U37" s="64"/>
      <c r="V37" s="64"/>
      <c r="W37" s="64"/>
      <c r="X37" s="64"/>
      <c r="Y37" s="64"/>
      <c r="Z37" s="64"/>
    </row>
    <row r="38" spans="1:26" s="16" customFormat="1" ht="23.25">
      <c r="A38" s="70" t="s">
        <v>171</v>
      </c>
      <c r="B38" s="26"/>
      <c r="C38" s="26"/>
      <c r="D38" s="26"/>
      <c r="E38" s="26"/>
      <c r="F38" s="26"/>
      <c r="G38" s="79" t="s">
        <v>243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9"/>
    </row>
    <row r="39" spans="1:26" s="16" customFormat="1" ht="23.25">
      <c r="A39" s="30" t="s">
        <v>172</v>
      </c>
      <c r="B39" s="31"/>
      <c r="C39" s="31"/>
      <c r="D39" s="31"/>
      <c r="E39" s="31"/>
      <c r="F39" s="31"/>
      <c r="G39" s="31">
        <v>1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</row>
    <row r="40" spans="1:26" s="16" customFormat="1" ht="23.25">
      <c r="A40" s="30" t="s">
        <v>173</v>
      </c>
      <c r="B40" s="31"/>
      <c r="C40" s="31"/>
      <c r="D40" s="31"/>
      <c r="E40" s="31"/>
      <c r="F40" s="31"/>
      <c r="G40" s="31">
        <v>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2"/>
    </row>
    <row r="41" spans="1:26" s="16" customFormat="1" ht="26.25" customHeight="1">
      <c r="A41" s="71" t="s">
        <v>174</v>
      </c>
      <c r="B41" s="72"/>
      <c r="C41" s="72"/>
      <c r="D41" s="72"/>
      <c r="E41" s="72"/>
      <c r="F41" s="72"/>
      <c r="G41" s="22">
        <v>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/>
    </row>
    <row r="42" spans="1:26" s="16" customFormat="1" ht="26.25" customHeight="1">
      <c r="A42" s="71" t="s">
        <v>242</v>
      </c>
      <c r="B42" s="63"/>
      <c r="C42" s="63"/>
      <c r="D42" s="63"/>
      <c r="E42" s="63"/>
      <c r="F42" s="63"/>
      <c r="G42" s="53">
        <v>4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74"/>
    </row>
    <row r="43" spans="1:26" s="14" customFormat="1" ht="23.25">
      <c r="A43" s="75" t="s">
        <v>175</v>
      </c>
      <c r="B43" s="63"/>
      <c r="C43" s="63"/>
      <c r="D43" s="63"/>
      <c r="E43" s="63"/>
      <c r="F43" s="63"/>
      <c r="G43" s="53">
        <v>5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74"/>
    </row>
    <row r="44" spans="1:26" s="14" customFormat="1" ht="23.25">
      <c r="A44" s="55" t="s">
        <v>176</v>
      </c>
      <c r="B44" s="53"/>
      <c r="C44" s="53"/>
      <c r="D44" s="53"/>
      <c r="E44" s="53"/>
      <c r="F44" s="53"/>
      <c r="G44" s="53">
        <v>6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</row>
    <row r="45" spans="1:26" s="16" customFormat="1" ht="23.25">
      <c r="A45" s="55" t="s">
        <v>177</v>
      </c>
      <c r="B45" s="53"/>
      <c r="C45" s="53"/>
      <c r="D45" s="53"/>
      <c r="E45" s="53"/>
      <c r="F45" s="53"/>
      <c r="G45" s="53">
        <v>7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</row>
    <row r="46" spans="1:26" s="14" customFormat="1" ht="23.25">
      <c r="A46" s="55" t="s">
        <v>178</v>
      </c>
      <c r="B46" s="53"/>
      <c r="C46" s="53"/>
      <c r="D46" s="53"/>
      <c r="E46" s="53"/>
      <c r="F46" s="53"/>
      <c r="G46" s="53">
        <v>8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</row>
    <row r="47" spans="1:26" s="14" customFormat="1" ht="23.25">
      <c r="A47" s="75" t="s">
        <v>180</v>
      </c>
      <c r="B47" s="63"/>
      <c r="C47" s="63"/>
      <c r="D47" s="63"/>
      <c r="E47" s="63"/>
      <c r="F47" s="63"/>
      <c r="G47" s="53">
        <v>9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74"/>
    </row>
    <row r="48" spans="1:26" ht="23.25" customHeight="1">
      <c r="A48" s="76" t="s">
        <v>181</v>
      </c>
      <c r="B48" s="77"/>
      <c r="C48" s="77"/>
      <c r="D48" s="77"/>
      <c r="E48" s="77"/>
      <c r="F48" s="77"/>
      <c r="G48" s="21">
        <v>10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8"/>
    </row>
    <row r="49" spans="1:26" ht="23.25">
      <c r="A49" s="2" t="s">
        <v>20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51" t="s">
        <v>18</v>
      </c>
      <c r="W49" s="451"/>
      <c r="X49" s="451"/>
      <c r="Y49" s="451"/>
      <c r="Z49" s="451"/>
    </row>
    <row r="50" spans="1:26" ht="23.25">
      <c r="A50" s="2" t="s">
        <v>92</v>
      </c>
      <c r="P50" s="450"/>
      <c r="Q50" s="450"/>
      <c r="R50" s="450"/>
      <c r="S50" s="450"/>
      <c r="T50" s="450"/>
      <c r="U50" s="450"/>
      <c r="V50" s="450"/>
      <c r="W50" s="449" t="s">
        <v>246</v>
      </c>
      <c r="X50" s="449"/>
      <c r="Y50" s="449"/>
      <c r="Z50" s="449"/>
    </row>
    <row r="51" spans="1:26" ht="23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49" t="s">
        <v>752</v>
      </c>
      <c r="V51" s="449"/>
      <c r="W51" s="449"/>
      <c r="X51" s="449"/>
      <c r="Y51" s="449"/>
      <c r="Z51" s="449"/>
    </row>
    <row r="52" spans="16:22" ht="23.25">
      <c r="P52" s="449"/>
      <c r="Q52" s="449"/>
      <c r="R52" s="449"/>
      <c r="S52" s="449"/>
      <c r="T52" s="449"/>
      <c r="U52" s="449"/>
      <c r="V52" s="449"/>
    </row>
  </sheetData>
  <sheetProtection/>
  <mergeCells count="37">
    <mergeCell ref="L14:M14"/>
    <mergeCell ref="N14:O14"/>
    <mergeCell ref="A36:S36"/>
    <mergeCell ref="T36:Z36"/>
    <mergeCell ref="H29:K29"/>
    <mergeCell ref="A35:Z35"/>
    <mergeCell ref="A33:Z33"/>
    <mergeCell ref="A34:Z34"/>
    <mergeCell ref="A32:Z32"/>
    <mergeCell ref="S30:Z30"/>
    <mergeCell ref="D29:G29"/>
    <mergeCell ref="A29:C29"/>
    <mergeCell ref="P52:V52"/>
    <mergeCell ref="P50:V50"/>
    <mergeCell ref="V49:Z49"/>
    <mergeCell ref="U51:Z51"/>
    <mergeCell ref="W50:Z50"/>
    <mergeCell ref="T7:Z7"/>
    <mergeCell ref="A7:S7"/>
    <mergeCell ref="P14:Q14"/>
    <mergeCell ref="R14:S14"/>
    <mergeCell ref="V14:W14"/>
    <mergeCell ref="A11:Z11"/>
    <mergeCell ref="A10:Z10"/>
    <mergeCell ref="B13:C13"/>
    <mergeCell ref="D14:E14"/>
    <mergeCell ref="U12:Z12"/>
    <mergeCell ref="A13:A15"/>
    <mergeCell ref="Z13:Z15"/>
    <mergeCell ref="B14:B15"/>
    <mergeCell ref="C14:C15"/>
    <mergeCell ref="T14:U14"/>
    <mergeCell ref="H14:I14"/>
    <mergeCell ref="D13:Y13"/>
    <mergeCell ref="X14:Y14"/>
    <mergeCell ref="F14:G14"/>
    <mergeCell ref="J14:K14"/>
  </mergeCells>
  <printOptions/>
  <pageMargins left="0.98" right="0.5511811023622047" top="1.27" bottom="0.984251968503937" header="0.5118110236220472" footer="0.31496062992125984"/>
  <pageSetup horizontalDpi="600" verticalDpi="600" orientation="landscape" paperSize="9" scale="52" r:id="rId1"/>
  <headerFooter alignWithMargins="0">
    <oddFooter>&amp;Cหน้า 3-&amp;P</oddFooter>
  </headerFooter>
  <rowBreaks count="1" manualBreakCount="1">
    <brk id="3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E25"/>
  <sheetViews>
    <sheetView view="pageBreakPreview" zoomScaleNormal="60" zoomScaleSheetLayoutView="100" zoomScalePageLayoutView="0" workbookViewId="0" topLeftCell="C9">
      <selection activeCell="E21" sqref="E21"/>
    </sheetView>
  </sheetViews>
  <sheetFormatPr defaultColWidth="9.140625" defaultRowHeight="21.75"/>
  <cols>
    <col min="1" max="1" width="5.57421875" style="6" customWidth="1"/>
    <col min="2" max="2" width="39.28125" style="6" customWidth="1"/>
    <col min="3" max="4" width="12.421875" style="6" customWidth="1"/>
    <col min="5" max="5" width="83.421875" style="6" customWidth="1"/>
    <col min="6" max="16384" width="9.140625" style="6" customWidth="1"/>
  </cols>
  <sheetData>
    <row r="1" spans="1:5" s="52" customFormat="1" ht="26.25">
      <c r="A1" s="723" t="s">
        <v>326</v>
      </c>
      <c r="B1" s="724"/>
      <c r="C1" s="724"/>
      <c r="D1" s="724"/>
      <c r="E1" s="725"/>
    </row>
    <row r="2" spans="1:5" s="52" customFormat="1" ht="23.25">
      <c r="A2" s="58" t="s">
        <v>134</v>
      </c>
      <c r="B2" s="59"/>
      <c r="C2" s="59"/>
      <c r="D2" s="59"/>
      <c r="E2" s="56" t="s">
        <v>165</v>
      </c>
    </row>
    <row r="3" spans="1:5" s="60" customFormat="1" ht="23.25">
      <c r="A3" s="714" t="s">
        <v>130</v>
      </c>
      <c r="B3" s="714" t="s">
        <v>60</v>
      </c>
      <c r="C3" s="728" t="s">
        <v>61</v>
      </c>
      <c r="D3" s="714" t="s">
        <v>62</v>
      </c>
      <c r="E3" s="728" t="s">
        <v>8</v>
      </c>
    </row>
    <row r="4" spans="1:5" s="60" customFormat="1" ht="23.25">
      <c r="A4" s="721"/>
      <c r="B4" s="721"/>
      <c r="C4" s="721"/>
      <c r="D4" s="715"/>
      <c r="E4" s="721"/>
    </row>
    <row r="5" spans="1:5" s="60" customFormat="1" ht="105">
      <c r="A5" s="45">
        <v>1</v>
      </c>
      <c r="B5" s="44" t="s">
        <v>617</v>
      </c>
      <c r="C5" s="114">
        <v>1</v>
      </c>
      <c r="D5" s="114" t="s">
        <v>129</v>
      </c>
      <c r="E5" s="113" t="s">
        <v>689</v>
      </c>
    </row>
    <row r="6" spans="1:5" s="60" customFormat="1" ht="84">
      <c r="A6" s="45">
        <v>2</v>
      </c>
      <c r="B6" s="44" t="s">
        <v>690</v>
      </c>
      <c r="C6" s="114">
        <v>1</v>
      </c>
      <c r="D6" s="114" t="s">
        <v>129</v>
      </c>
      <c r="E6" s="113" t="s">
        <v>640</v>
      </c>
    </row>
    <row r="7" spans="1:5" s="60" customFormat="1" ht="42">
      <c r="A7" s="45">
        <v>3</v>
      </c>
      <c r="B7" s="44" t="s">
        <v>691</v>
      </c>
      <c r="C7" s="114">
        <v>1</v>
      </c>
      <c r="D7" s="114" t="s">
        <v>129</v>
      </c>
      <c r="E7" s="44" t="s">
        <v>692</v>
      </c>
    </row>
    <row r="8" spans="1:5" s="60" customFormat="1" ht="23.25">
      <c r="A8" s="45">
        <v>4</v>
      </c>
      <c r="B8" s="44" t="s">
        <v>693</v>
      </c>
      <c r="C8" s="114" t="s">
        <v>129</v>
      </c>
      <c r="D8" s="114" t="s">
        <v>129</v>
      </c>
      <c r="E8" s="113" t="s">
        <v>695</v>
      </c>
    </row>
    <row r="9" spans="1:5" s="60" customFormat="1" ht="63">
      <c r="A9" s="45">
        <v>5</v>
      </c>
      <c r="B9" s="44" t="s">
        <v>696</v>
      </c>
      <c r="C9" s="114">
        <v>1</v>
      </c>
      <c r="D9" s="114" t="s">
        <v>129</v>
      </c>
      <c r="E9" s="113" t="s">
        <v>639</v>
      </c>
    </row>
    <row r="10" spans="1:5" s="60" customFormat="1" ht="23.25">
      <c r="A10" s="45">
        <v>6</v>
      </c>
      <c r="B10" s="44" t="s">
        <v>731</v>
      </c>
      <c r="C10" s="114" t="s">
        <v>129</v>
      </c>
      <c r="D10" s="114" t="s">
        <v>129</v>
      </c>
      <c r="E10" s="45" t="s">
        <v>129</v>
      </c>
    </row>
    <row r="11" spans="1:5" s="60" customFormat="1" ht="63">
      <c r="A11" s="45">
        <v>7</v>
      </c>
      <c r="B11" s="44" t="s">
        <v>125</v>
      </c>
      <c r="C11" s="114">
        <v>1</v>
      </c>
      <c r="D11" s="114" t="s">
        <v>129</v>
      </c>
      <c r="E11" s="44" t="s">
        <v>733</v>
      </c>
    </row>
    <row r="12" spans="1:5" s="60" customFormat="1" ht="23.25">
      <c r="A12" s="45">
        <v>8</v>
      </c>
      <c r="B12" s="354" t="s">
        <v>679</v>
      </c>
      <c r="C12" s="114">
        <v>1</v>
      </c>
      <c r="D12" s="114" t="s">
        <v>129</v>
      </c>
      <c r="E12" s="113" t="s">
        <v>230</v>
      </c>
    </row>
    <row r="13" spans="1:5" ht="23.25">
      <c r="A13" s="719" t="s">
        <v>44</v>
      </c>
      <c r="B13" s="720"/>
      <c r="C13" s="134">
        <f>SUM(C5:C12)</f>
        <v>6</v>
      </c>
      <c r="D13" s="125">
        <f>SUM(D5:D12)</f>
        <v>0</v>
      </c>
      <c r="E13" s="61"/>
    </row>
    <row r="14" spans="1:5" ht="23.25">
      <c r="A14" s="719" t="s">
        <v>14</v>
      </c>
      <c r="B14" s="720"/>
      <c r="C14" s="719">
        <f>SUM(C13,D13)</f>
        <v>6</v>
      </c>
      <c r="D14" s="720"/>
      <c r="E14" s="61"/>
    </row>
    <row r="15" spans="1:5" s="63" customFormat="1" ht="24">
      <c r="A15" s="726" t="s">
        <v>151</v>
      </c>
      <c r="B15" s="727"/>
      <c r="C15" s="727"/>
      <c r="D15" s="727"/>
      <c r="E15" s="62" t="s">
        <v>269</v>
      </c>
    </row>
    <row r="16" spans="1:5" s="63" customFormat="1" ht="73.5" customHeight="1">
      <c r="A16" s="716" t="s">
        <v>274</v>
      </c>
      <c r="B16" s="717"/>
      <c r="C16" s="717"/>
      <c r="D16" s="717"/>
      <c r="E16" s="718"/>
    </row>
    <row r="17" spans="1:5" s="63" customFormat="1" ht="23.25">
      <c r="A17" s="729" t="s">
        <v>304</v>
      </c>
      <c r="B17" s="730"/>
      <c r="C17" s="730"/>
      <c r="D17" s="730" t="s">
        <v>243</v>
      </c>
      <c r="E17" s="731"/>
    </row>
    <row r="18" spans="1:5" s="63" customFormat="1" ht="23.25" customHeight="1">
      <c r="A18" s="732" t="s">
        <v>305</v>
      </c>
      <c r="B18" s="733"/>
      <c r="C18" s="733"/>
      <c r="D18" s="92"/>
      <c r="E18" s="78"/>
    </row>
    <row r="19" spans="1:5" ht="23.25" customHeight="1">
      <c r="A19" s="6" t="s">
        <v>21</v>
      </c>
      <c r="E19" s="9" t="s">
        <v>18</v>
      </c>
    </row>
    <row r="20" spans="1:5" ht="23.25">
      <c r="A20" s="6" t="s">
        <v>28</v>
      </c>
      <c r="E20" s="9" t="s">
        <v>273</v>
      </c>
    </row>
    <row r="21" ht="23.25">
      <c r="E21" s="9" t="s">
        <v>752</v>
      </c>
    </row>
    <row r="22" ht="23.25">
      <c r="E22" s="9"/>
    </row>
    <row r="23" ht="23.25">
      <c r="E23" s="9"/>
    </row>
    <row r="24" ht="23.25">
      <c r="E24" s="9"/>
    </row>
    <row r="25" spans="1:5" ht="23.25">
      <c r="A25" s="722"/>
      <c r="B25" s="722"/>
      <c r="C25" s="722"/>
      <c r="D25" s="722"/>
      <c r="E25" s="722"/>
    </row>
  </sheetData>
  <sheetProtection/>
  <mergeCells count="15">
    <mergeCell ref="A1:E1"/>
    <mergeCell ref="A15:D15"/>
    <mergeCell ref="E3:E4"/>
    <mergeCell ref="C14:D14"/>
    <mergeCell ref="A3:A4"/>
    <mergeCell ref="A17:C17"/>
    <mergeCell ref="D17:E17"/>
    <mergeCell ref="C3:C4"/>
    <mergeCell ref="D3:D4"/>
    <mergeCell ref="A16:E16"/>
    <mergeCell ref="A14:B14"/>
    <mergeCell ref="A13:B13"/>
    <mergeCell ref="B3:B4"/>
    <mergeCell ref="A25:E25"/>
    <mergeCell ref="A18:C18"/>
  </mergeCells>
  <printOptions/>
  <pageMargins left="0.6299212598425197" right="0.5511811023622047" top="1.91" bottom="0.984251968503937" header="1.39" footer="0.31496062992125984"/>
  <pageSetup horizontalDpi="600" verticalDpi="600" orientation="landscape" paperSize="9" scale="95" r:id="rId1"/>
  <headerFooter alignWithMargins="0">
    <oddHeader>&amp;L&amp;"Angsana New,ตัวหนา"&amp;18      ข้อมูลการดำเนินงานคณะวิศวกรรมศาสตร์ มหาวิทยาลัยสงขลานครินทร์ ประจำปีการศึกษา 2549/ งปม.2549&amp;R&amp;"Angsana New,ตัวหนา"&amp;18F-Data-EQ03-7-0 V.1:May-50 1/1</oddHeader>
    <oddFooter>&amp;Cหน้า 3-&amp;P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S79"/>
  <sheetViews>
    <sheetView view="pageBreakPreview" zoomScaleNormal="80" zoomScaleSheetLayoutView="100" zoomScalePageLayoutView="0" workbookViewId="0" topLeftCell="C67">
      <selection activeCell="G79" sqref="G79:J79"/>
    </sheetView>
  </sheetViews>
  <sheetFormatPr defaultColWidth="9.140625" defaultRowHeight="21.75"/>
  <cols>
    <col min="1" max="1" width="6.140625" style="211" bestFit="1" customWidth="1"/>
    <col min="2" max="2" width="36.57421875" style="211" customWidth="1"/>
    <col min="3" max="3" width="13.8515625" style="328" customWidth="1"/>
    <col min="4" max="4" width="16.8515625" style="211" customWidth="1"/>
    <col min="5" max="5" width="15.140625" style="211" customWidth="1"/>
    <col min="6" max="7" width="13.7109375" style="211" customWidth="1"/>
    <col min="8" max="8" width="14.00390625" style="211" customWidth="1"/>
    <col min="9" max="9" width="15.7109375" style="211" customWidth="1"/>
    <col min="10" max="10" width="13.57421875" style="211" bestFit="1" customWidth="1"/>
    <col min="11" max="16384" width="9.140625" style="211" customWidth="1"/>
  </cols>
  <sheetData>
    <row r="1" spans="1:10" ht="23.25">
      <c r="A1" s="734" t="s">
        <v>327</v>
      </c>
      <c r="B1" s="735"/>
      <c r="C1" s="735"/>
      <c r="D1" s="735"/>
      <c r="E1" s="735"/>
      <c r="F1" s="735"/>
      <c r="G1" s="735"/>
      <c r="H1" s="735"/>
      <c r="I1" s="735"/>
      <c r="J1" s="736"/>
    </row>
    <row r="2" spans="1:10" ht="23.25" customHeight="1">
      <c r="A2" s="737" t="s">
        <v>134</v>
      </c>
      <c r="B2" s="738"/>
      <c r="C2" s="339"/>
      <c r="D2" s="212"/>
      <c r="E2" s="212"/>
      <c r="F2" s="748" t="s">
        <v>133</v>
      </c>
      <c r="G2" s="748"/>
      <c r="H2" s="748"/>
      <c r="I2" s="748"/>
      <c r="J2" s="749"/>
    </row>
    <row r="3" spans="1:19" ht="24" customHeight="1">
      <c r="A3" s="574" t="s">
        <v>193</v>
      </c>
      <c r="B3" s="746" t="s">
        <v>6</v>
      </c>
      <c r="C3" s="741" t="s">
        <v>63</v>
      </c>
      <c r="D3" s="742"/>
      <c r="E3" s="743"/>
      <c r="F3" s="739" t="s">
        <v>29</v>
      </c>
      <c r="G3" s="739" t="s">
        <v>96</v>
      </c>
      <c r="H3" s="499" t="s">
        <v>7</v>
      </c>
      <c r="I3" s="499" t="s">
        <v>34</v>
      </c>
      <c r="J3" s="744" t="s">
        <v>744</v>
      </c>
      <c r="K3" s="214"/>
      <c r="L3" s="215"/>
      <c r="M3" s="135"/>
      <c r="N3" s="135"/>
      <c r="O3" s="135"/>
      <c r="P3" s="135"/>
      <c r="Q3" s="135"/>
      <c r="R3" s="135"/>
      <c r="S3" s="135"/>
    </row>
    <row r="4" spans="1:19" ht="22.5" customHeight="1">
      <c r="A4" s="575"/>
      <c r="B4" s="747"/>
      <c r="C4" s="130" t="s">
        <v>64</v>
      </c>
      <c r="D4" s="130" t="s">
        <v>65</v>
      </c>
      <c r="E4" s="130" t="s">
        <v>36</v>
      </c>
      <c r="F4" s="740"/>
      <c r="G4" s="740"/>
      <c r="H4" s="505"/>
      <c r="I4" s="505"/>
      <c r="J4" s="745"/>
      <c r="K4" s="214"/>
      <c r="L4" s="215"/>
      <c r="M4" s="135"/>
      <c r="N4" s="135"/>
      <c r="O4" s="135"/>
      <c r="P4" s="135"/>
      <c r="Q4" s="135"/>
      <c r="R4" s="135"/>
      <c r="S4" s="135"/>
    </row>
    <row r="5" spans="1:19" s="155" customFormat="1" ht="42">
      <c r="A5" s="114">
        <v>1</v>
      </c>
      <c r="B5" s="310" t="s">
        <v>481</v>
      </c>
      <c r="C5" s="118" t="s">
        <v>129</v>
      </c>
      <c r="D5" s="288">
        <v>42000</v>
      </c>
      <c r="E5" s="311">
        <f>SUM(C5:D5)</f>
        <v>42000</v>
      </c>
      <c r="F5" s="239">
        <v>504</v>
      </c>
      <c r="G5" s="239">
        <v>262</v>
      </c>
      <c r="H5" s="239">
        <v>27228</v>
      </c>
      <c r="I5" s="239">
        <f>E5-F5-G5-H5</f>
        <v>14006</v>
      </c>
      <c r="J5" s="216"/>
      <c r="K5" s="217"/>
      <c r="L5" s="218"/>
      <c r="M5" s="219"/>
      <c r="N5" s="219"/>
      <c r="O5" s="219"/>
      <c r="P5" s="219"/>
      <c r="Q5" s="219"/>
      <c r="R5" s="219"/>
      <c r="S5" s="219"/>
    </row>
    <row r="6" spans="1:19" s="155" customFormat="1" ht="42">
      <c r="A6" s="114">
        <v>2</v>
      </c>
      <c r="B6" s="310" t="s">
        <v>484</v>
      </c>
      <c r="C6" s="118" t="s">
        <v>129</v>
      </c>
      <c r="D6" s="288">
        <v>25200</v>
      </c>
      <c r="E6" s="311">
        <f aca="true" t="shared" si="0" ref="E6:E70">SUM(C6:D6)</f>
        <v>25200</v>
      </c>
      <c r="F6" s="239">
        <v>302</v>
      </c>
      <c r="G6" s="312">
        <v>0</v>
      </c>
      <c r="H6" s="239">
        <v>14639</v>
      </c>
      <c r="I6" s="239">
        <f aca="true" t="shared" si="1" ref="I6:I70">E6-F6-G6-H6</f>
        <v>10259</v>
      </c>
      <c r="J6" s="216"/>
      <c r="K6" s="217"/>
      <c r="L6" s="218"/>
      <c r="M6" s="219"/>
      <c r="N6" s="219"/>
      <c r="O6" s="219"/>
      <c r="P6" s="219"/>
      <c r="Q6" s="219"/>
      <c r="R6" s="219"/>
      <c r="S6" s="219"/>
    </row>
    <row r="7" spans="1:19" s="155" customFormat="1" ht="42">
      <c r="A7" s="114">
        <v>3</v>
      </c>
      <c r="B7" s="310" t="s">
        <v>487</v>
      </c>
      <c r="C7" s="118" t="s">
        <v>129</v>
      </c>
      <c r="D7" s="288">
        <v>117000</v>
      </c>
      <c r="E7" s="311">
        <f t="shared" si="0"/>
        <v>117000</v>
      </c>
      <c r="F7" s="239">
        <v>1404</v>
      </c>
      <c r="G7" s="239">
        <v>297</v>
      </c>
      <c r="H7" s="239">
        <v>75159</v>
      </c>
      <c r="I7" s="239">
        <f t="shared" si="1"/>
        <v>40140</v>
      </c>
      <c r="J7" s="216"/>
      <c r="K7" s="217"/>
      <c r="L7" s="218"/>
      <c r="M7" s="219"/>
      <c r="N7" s="219"/>
      <c r="O7" s="219"/>
      <c r="P7" s="219"/>
      <c r="Q7" s="219"/>
      <c r="R7" s="219"/>
      <c r="S7" s="219"/>
    </row>
    <row r="8" spans="1:19" s="155" customFormat="1" ht="42">
      <c r="A8" s="114">
        <v>4</v>
      </c>
      <c r="B8" s="310" t="s">
        <v>489</v>
      </c>
      <c r="C8" s="118" t="s">
        <v>129</v>
      </c>
      <c r="D8" s="288">
        <v>72000</v>
      </c>
      <c r="E8" s="311">
        <f t="shared" si="0"/>
        <v>72000</v>
      </c>
      <c r="F8" s="239">
        <v>864</v>
      </c>
      <c r="G8" s="239">
        <v>692</v>
      </c>
      <c r="H8" s="239">
        <v>59796</v>
      </c>
      <c r="I8" s="239">
        <f t="shared" si="1"/>
        <v>10648</v>
      </c>
      <c r="J8" s="216"/>
      <c r="K8" s="217"/>
      <c r="L8" s="218"/>
      <c r="M8" s="219"/>
      <c r="N8" s="219"/>
      <c r="O8" s="219"/>
      <c r="P8" s="219"/>
      <c r="Q8" s="219"/>
      <c r="R8" s="219"/>
      <c r="S8" s="219"/>
    </row>
    <row r="9" spans="1:19" s="155" customFormat="1" ht="42">
      <c r="A9" s="114">
        <v>5</v>
      </c>
      <c r="B9" s="310" t="s">
        <v>498</v>
      </c>
      <c r="C9" s="118" t="s">
        <v>129</v>
      </c>
      <c r="D9" s="288">
        <v>34540</v>
      </c>
      <c r="E9" s="311">
        <f t="shared" si="0"/>
        <v>34540</v>
      </c>
      <c r="F9" s="239">
        <v>414</v>
      </c>
      <c r="G9" s="239">
        <v>0</v>
      </c>
      <c r="H9" s="239">
        <v>22541</v>
      </c>
      <c r="I9" s="239">
        <f t="shared" si="1"/>
        <v>11585</v>
      </c>
      <c r="J9" s="216"/>
      <c r="K9" s="217"/>
      <c r="L9" s="218"/>
      <c r="M9" s="219"/>
      <c r="N9" s="219"/>
      <c r="O9" s="219"/>
      <c r="P9" s="219"/>
      <c r="Q9" s="219"/>
      <c r="R9" s="219"/>
      <c r="S9" s="219"/>
    </row>
    <row r="10" spans="1:19" s="155" customFormat="1" ht="42">
      <c r="A10" s="114">
        <v>6</v>
      </c>
      <c r="B10" s="310" t="s">
        <v>500</v>
      </c>
      <c r="C10" s="118" t="s">
        <v>129</v>
      </c>
      <c r="D10" s="110">
        <v>20000</v>
      </c>
      <c r="E10" s="311">
        <f t="shared" si="0"/>
        <v>20000</v>
      </c>
      <c r="F10" s="239">
        <v>240</v>
      </c>
      <c r="G10" s="239">
        <v>0</v>
      </c>
      <c r="H10" s="239">
        <v>12619</v>
      </c>
      <c r="I10" s="239">
        <f t="shared" si="1"/>
        <v>7141</v>
      </c>
      <c r="J10" s="216"/>
      <c r="K10" s="217"/>
      <c r="L10" s="218"/>
      <c r="M10" s="219"/>
      <c r="N10" s="219"/>
      <c r="O10" s="219"/>
      <c r="P10" s="219"/>
      <c r="Q10" s="219"/>
      <c r="R10" s="219"/>
      <c r="S10" s="219"/>
    </row>
    <row r="11" spans="1:19" s="155" customFormat="1" ht="42">
      <c r="A11" s="114">
        <v>7</v>
      </c>
      <c r="B11" s="310" t="s">
        <v>503</v>
      </c>
      <c r="C11" s="118" t="s">
        <v>129</v>
      </c>
      <c r="D11" s="110">
        <f>1200*11</f>
        <v>13200</v>
      </c>
      <c r="E11" s="311">
        <f t="shared" si="0"/>
        <v>13200</v>
      </c>
      <c r="F11" s="239">
        <v>158</v>
      </c>
      <c r="G11" s="239">
        <v>0</v>
      </c>
      <c r="H11" s="239">
        <v>9593</v>
      </c>
      <c r="I11" s="239">
        <f t="shared" si="1"/>
        <v>3449</v>
      </c>
      <c r="J11" s="216"/>
      <c r="K11" s="217"/>
      <c r="L11" s="218"/>
      <c r="M11" s="219"/>
      <c r="N11" s="219"/>
      <c r="O11" s="219"/>
      <c r="P11" s="219"/>
      <c r="Q11" s="219"/>
      <c r="R11" s="219"/>
      <c r="S11" s="219"/>
    </row>
    <row r="12" spans="1:19" s="155" customFormat="1" ht="42">
      <c r="A12" s="114">
        <v>8</v>
      </c>
      <c r="B12" s="310" t="s">
        <v>505</v>
      </c>
      <c r="C12" s="118" t="s">
        <v>129</v>
      </c>
      <c r="D12" s="110">
        <v>10000</v>
      </c>
      <c r="E12" s="311">
        <f t="shared" si="0"/>
        <v>10000</v>
      </c>
      <c r="F12" s="239">
        <v>120</v>
      </c>
      <c r="G12" s="239">
        <v>0</v>
      </c>
      <c r="H12" s="239">
        <v>6265</v>
      </c>
      <c r="I12" s="239">
        <f t="shared" si="1"/>
        <v>3615</v>
      </c>
      <c r="J12" s="113"/>
      <c r="K12" s="217"/>
      <c r="L12" s="218"/>
      <c r="M12" s="219"/>
      <c r="N12" s="219"/>
      <c r="O12" s="219"/>
      <c r="P12" s="219"/>
      <c r="Q12" s="219"/>
      <c r="R12" s="219"/>
      <c r="S12" s="219"/>
    </row>
    <row r="13" spans="1:19" s="155" customFormat="1" ht="21">
      <c r="A13" s="114">
        <v>9</v>
      </c>
      <c r="B13" s="310" t="s">
        <v>508</v>
      </c>
      <c r="C13" s="100">
        <v>25207</v>
      </c>
      <c r="D13" s="114" t="s">
        <v>129</v>
      </c>
      <c r="E13" s="311">
        <f t="shared" si="0"/>
        <v>25207</v>
      </c>
      <c r="F13" s="239">
        <v>0</v>
      </c>
      <c r="G13" s="239">
        <v>0</v>
      </c>
      <c r="H13" s="239">
        <v>25207</v>
      </c>
      <c r="I13" s="239">
        <f t="shared" si="1"/>
        <v>0</v>
      </c>
      <c r="J13" s="216"/>
      <c r="K13" s="217"/>
      <c r="L13" s="218"/>
      <c r="M13" s="219"/>
      <c r="N13" s="219"/>
      <c r="O13" s="219"/>
      <c r="P13" s="219"/>
      <c r="Q13" s="219"/>
      <c r="R13" s="219"/>
      <c r="S13" s="219"/>
    </row>
    <row r="14" spans="1:19" s="155" customFormat="1" ht="21">
      <c r="A14" s="114">
        <v>10</v>
      </c>
      <c r="B14" s="310" t="s">
        <v>509</v>
      </c>
      <c r="C14" s="100">
        <v>27272</v>
      </c>
      <c r="D14" s="114" t="s">
        <v>129</v>
      </c>
      <c r="E14" s="311">
        <f t="shared" si="0"/>
        <v>27272</v>
      </c>
      <c r="F14" s="239">
        <v>0</v>
      </c>
      <c r="G14" s="239">
        <v>0</v>
      </c>
      <c r="H14" s="239">
        <v>27272</v>
      </c>
      <c r="I14" s="239">
        <f t="shared" si="1"/>
        <v>0</v>
      </c>
      <c r="J14" s="216"/>
      <c r="K14" s="217"/>
      <c r="L14" s="218"/>
      <c r="M14" s="219"/>
      <c r="N14" s="219"/>
      <c r="O14" s="219"/>
      <c r="P14" s="219"/>
      <c r="Q14" s="219"/>
      <c r="R14" s="219"/>
      <c r="S14" s="219"/>
    </row>
    <row r="15" spans="1:19" s="155" customFormat="1" ht="21">
      <c r="A15" s="114">
        <v>11</v>
      </c>
      <c r="B15" s="109" t="s">
        <v>515</v>
      </c>
      <c r="C15" s="239">
        <v>18003</v>
      </c>
      <c r="D15" s="216" t="s">
        <v>129</v>
      </c>
      <c r="E15" s="311">
        <f t="shared" si="0"/>
        <v>18003</v>
      </c>
      <c r="F15" s="239">
        <v>0</v>
      </c>
      <c r="G15" s="239">
        <v>0</v>
      </c>
      <c r="H15" s="239">
        <v>18003</v>
      </c>
      <c r="I15" s="239">
        <f t="shared" si="1"/>
        <v>0</v>
      </c>
      <c r="J15" s="216"/>
      <c r="K15" s="217"/>
      <c r="L15" s="218"/>
      <c r="M15" s="219"/>
      <c r="N15" s="219"/>
      <c r="O15" s="219"/>
      <c r="P15" s="219"/>
      <c r="Q15" s="219"/>
      <c r="R15" s="219"/>
      <c r="S15" s="219"/>
    </row>
    <row r="16" spans="1:10" s="155" customFormat="1" ht="21">
      <c r="A16" s="114">
        <v>12</v>
      </c>
      <c r="B16" s="109" t="s">
        <v>555</v>
      </c>
      <c r="C16" s="237">
        <v>28229</v>
      </c>
      <c r="D16" s="237">
        <v>0</v>
      </c>
      <c r="E16" s="311">
        <f t="shared" si="0"/>
        <v>28229</v>
      </c>
      <c r="F16" s="237">
        <v>0</v>
      </c>
      <c r="G16" s="237">
        <v>0</v>
      </c>
      <c r="H16" s="237">
        <v>28229</v>
      </c>
      <c r="I16" s="239">
        <f t="shared" si="1"/>
        <v>0</v>
      </c>
      <c r="J16" s="313"/>
    </row>
    <row r="17" spans="1:10" s="155" customFormat="1" ht="21">
      <c r="A17" s="114">
        <v>13</v>
      </c>
      <c r="B17" s="310" t="s">
        <v>560</v>
      </c>
      <c r="C17" s="237">
        <v>40389</v>
      </c>
      <c r="D17" s="237">
        <v>0</v>
      </c>
      <c r="E17" s="311">
        <f t="shared" si="0"/>
        <v>40389</v>
      </c>
      <c r="F17" s="237">
        <v>0</v>
      </c>
      <c r="G17" s="237">
        <v>0</v>
      </c>
      <c r="H17" s="237">
        <v>40389</v>
      </c>
      <c r="I17" s="239">
        <f t="shared" si="1"/>
        <v>0</v>
      </c>
      <c r="J17" s="313"/>
    </row>
    <row r="18" spans="1:19" s="155" customFormat="1" ht="42">
      <c r="A18" s="114">
        <v>14</v>
      </c>
      <c r="B18" s="310" t="s">
        <v>518</v>
      </c>
      <c r="C18" s="118" t="s">
        <v>129</v>
      </c>
      <c r="D18" s="311">
        <v>1000000</v>
      </c>
      <c r="E18" s="311">
        <f t="shared" si="0"/>
        <v>1000000</v>
      </c>
      <c r="F18" s="239">
        <v>1200</v>
      </c>
      <c r="G18" s="239">
        <v>0</v>
      </c>
      <c r="H18" s="239">
        <v>866800</v>
      </c>
      <c r="I18" s="239">
        <f t="shared" si="1"/>
        <v>132000</v>
      </c>
      <c r="J18" s="216"/>
      <c r="K18" s="217"/>
      <c r="L18" s="218"/>
      <c r="M18" s="219"/>
      <c r="N18" s="219"/>
      <c r="O18" s="219"/>
      <c r="P18" s="219"/>
      <c r="Q18" s="219"/>
      <c r="R18" s="219"/>
      <c r="S18" s="219"/>
    </row>
    <row r="19" spans="1:19" s="155" customFormat="1" ht="42">
      <c r="A19" s="114">
        <v>15</v>
      </c>
      <c r="B19" s="310" t="s">
        <v>521</v>
      </c>
      <c r="C19" s="118" t="s">
        <v>129</v>
      </c>
      <c r="D19" s="311">
        <v>1000000</v>
      </c>
      <c r="E19" s="311">
        <f t="shared" si="0"/>
        <v>1000000</v>
      </c>
      <c r="F19" s="239">
        <v>1201</v>
      </c>
      <c r="G19" s="239">
        <v>0</v>
      </c>
      <c r="H19" s="239">
        <v>866800</v>
      </c>
      <c r="I19" s="239">
        <f t="shared" si="1"/>
        <v>131999</v>
      </c>
      <c r="J19" s="216"/>
      <c r="K19" s="217"/>
      <c r="L19" s="218"/>
      <c r="M19" s="219"/>
      <c r="N19" s="219"/>
      <c r="O19" s="219"/>
      <c r="P19" s="219"/>
      <c r="Q19" s="219"/>
      <c r="R19" s="219"/>
      <c r="S19" s="219"/>
    </row>
    <row r="20" spans="1:19" s="155" customFormat="1" ht="42">
      <c r="A20" s="114">
        <v>16</v>
      </c>
      <c r="B20" s="310" t="s">
        <v>523</v>
      </c>
      <c r="C20" s="118" t="s">
        <v>129</v>
      </c>
      <c r="D20" s="311">
        <v>1000000</v>
      </c>
      <c r="E20" s="311">
        <f t="shared" si="0"/>
        <v>1000000</v>
      </c>
      <c r="F20" s="239">
        <v>1202</v>
      </c>
      <c r="G20" s="239">
        <v>0</v>
      </c>
      <c r="H20" s="239">
        <v>866800</v>
      </c>
      <c r="I20" s="239">
        <f t="shared" si="1"/>
        <v>131998</v>
      </c>
      <c r="J20" s="216"/>
      <c r="K20" s="217"/>
      <c r="L20" s="218"/>
      <c r="M20" s="219"/>
      <c r="N20" s="219"/>
      <c r="O20" s="219"/>
      <c r="P20" s="219"/>
      <c r="Q20" s="219"/>
      <c r="R20" s="219"/>
      <c r="S20" s="219"/>
    </row>
    <row r="21" spans="1:19" s="155" customFormat="1" ht="21">
      <c r="A21" s="114">
        <v>17</v>
      </c>
      <c r="B21" s="310" t="s">
        <v>525</v>
      </c>
      <c r="C21" s="118" t="s">
        <v>129</v>
      </c>
      <c r="D21" s="311">
        <v>600000</v>
      </c>
      <c r="E21" s="311">
        <f t="shared" si="0"/>
        <v>600000</v>
      </c>
      <c r="F21" s="239">
        <v>7200</v>
      </c>
      <c r="G21" s="239">
        <v>0</v>
      </c>
      <c r="H21" s="239">
        <v>520000</v>
      </c>
      <c r="I21" s="239">
        <f t="shared" si="1"/>
        <v>72800</v>
      </c>
      <c r="J21" s="216"/>
      <c r="K21" s="217"/>
      <c r="L21" s="218"/>
      <c r="M21" s="219"/>
      <c r="N21" s="219"/>
      <c r="O21" s="219"/>
      <c r="P21" s="219"/>
      <c r="Q21" s="219"/>
      <c r="R21" s="219"/>
      <c r="S21" s="219"/>
    </row>
    <row r="22" spans="1:19" s="155" customFormat="1" ht="21">
      <c r="A22" s="114">
        <v>18</v>
      </c>
      <c r="B22" s="310" t="s">
        <v>527</v>
      </c>
      <c r="C22" s="118" t="s">
        <v>129</v>
      </c>
      <c r="D22" s="311">
        <v>600000</v>
      </c>
      <c r="E22" s="311">
        <f t="shared" si="0"/>
        <v>600000</v>
      </c>
      <c r="F22" s="239">
        <v>7200</v>
      </c>
      <c r="G22" s="239">
        <v>0</v>
      </c>
      <c r="H22" s="239">
        <v>520000</v>
      </c>
      <c r="I22" s="239">
        <f t="shared" si="1"/>
        <v>72800</v>
      </c>
      <c r="J22" s="216"/>
      <c r="K22" s="217"/>
      <c r="L22" s="218"/>
      <c r="M22" s="219"/>
      <c r="N22" s="219"/>
      <c r="O22" s="219"/>
      <c r="P22" s="219"/>
      <c r="Q22" s="219"/>
      <c r="R22" s="219"/>
      <c r="S22" s="219"/>
    </row>
    <row r="23" spans="1:19" s="155" customFormat="1" ht="42">
      <c r="A23" s="114">
        <v>19</v>
      </c>
      <c r="B23" s="310" t="s">
        <v>530</v>
      </c>
      <c r="C23" s="118" t="s">
        <v>129</v>
      </c>
      <c r="D23" s="314">
        <v>220450</v>
      </c>
      <c r="E23" s="311">
        <f t="shared" si="0"/>
        <v>220450</v>
      </c>
      <c r="F23" s="237">
        <v>2645.4</v>
      </c>
      <c r="G23" s="239">
        <v>0</v>
      </c>
      <c r="H23" s="237">
        <v>191050</v>
      </c>
      <c r="I23" s="239">
        <f t="shared" si="1"/>
        <v>26754.600000000006</v>
      </c>
      <c r="J23" s="315"/>
      <c r="K23" s="217"/>
      <c r="L23" s="218"/>
      <c r="M23" s="219"/>
      <c r="N23" s="219"/>
      <c r="O23" s="219"/>
      <c r="P23" s="219"/>
      <c r="Q23" s="219"/>
      <c r="R23" s="219"/>
      <c r="S23" s="219"/>
    </row>
    <row r="24" spans="1:19" s="155" customFormat="1" ht="42">
      <c r="A24" s="114">
        <v>20</v>
      </c>
      <c r="B24" s="310" t="s">
        <v>533</v>
      </c>
      <c r="C24" s="118" t="s">
        <v>129</v>
      </c>
      <c r="D24" s="314">
        <v>203200</v>
      </c>
      <c r="E24" s="311">
        <f t="shared" si="0"/>
        <v>203200</v>
      </c>
      <c r="F24" s="237">
        <v>2438.4</v>
      </c>
      <c r="G24" s="239">
        <v>0</v>
      </c>
      <c r="H24" s="237">
        <v>175920</v>
      </c>
      <c r="I24" s="239">
        <f t="shared" si="1"/>
        <v>24841.600000000006</v>
      </c>
      <c r="J24" s="315"/>
      <c r="K24" s="217"/>
      <c r="L24" s="218"/>
      <c r="M24" s="219"/>
      <c r="N24" s="219"/>
      <c r="O24" s="219"/>
      <c r="P24" s="219"/>
      <c r="Q24" s="219"/>
      <c r="R24" s="219"/>
      <c r="S24" s="219"/>
    </row>
    <row r="25" spans="1:19" s="155" customFormat="1" ht="42">
      <c r="A25" s="114">
        <v>21</v>
      </c>
      <c r="B25" s="310" t="s">
        <v>541</v>
      </c>
      <c r="C25" s="118" t="s">
        <v>129</v>
      </c>
      <c r="D25" s="110">
        <v>26000</v>
      </c>
      <c r="E25" s="311">
        <f t="shared" si="0"/>
        <v>26000</v>
      </c>
      <c r="F25" s="237">
        <v>324</v>
      </c>
      <c r="G25" s="239">
        <v>0</v>
      </c>
      <c r="H25" s="237">
        <v>15108</v>
      </c>
      <c r="I25" s="239">
        <f t="shared" si="1"/>
        <v>10568</v>
      </c>
      <c r="J25" s="315"/>
      <c r="K25" s="217"/>
      <c r="L25" s="218"/>
      <c r="M25" s="219"/>
      <c r="N25" s="219"/>
      <c r="O25" s="219"/>
      <c r="P25" s="219"/>
      <c r="Q25" s="219"/>
      <c r="R25" s="219"/>
      <c r="S25" s="219"/>
    </row>
    <row r="26" spans="1:19" s="155" customFormat="1" ht="42">
      <c r="A26" s="114">
        <v>22</v>
      </c>
      <c r="B26" s="310" t="s">
        <v>544</v>
      </c>
      <c r="C26" s="118" t="s">
        <v>129</v>
      </c>
      <c r="D26" s="288">
        <v>40000</v>
      </c>
      <c r="E26" s="311">
        <f t="shared" si="0"/>
        <v>40000</v>
      </c>
      <c r="F26" s="237">
        <v>480</v>
      </c>
      <c r="G26" s="239">
        <v>0</v>
      </c>
      <c r="H26" s="237">
        <v>28351</v>
      </c>
      <c r="I26" s="239">
        <f t="shared" si="1"/>
        <v>11169</v>
      </c>
      <c r="J26" s="315"/>
      <c r="K26" s="217"/>
      <c r="L26" s="218"/>
      <c r="M26" s="219"/>
      <c r="N26" s="219"/>
      <c r="O26" s="219"/>
      <c r="P26" s="219"/>
      <c r="Q26" s="219"/>
      <c r="R26" s="219"/>
      <c r="S26" s="219"/>
    </row>
    <row r="27" spans="1:19" s="155" customFormat="1" ht="63">
      <c r="A27" s="114">
        <v>23</v>
      </c>
      <c r="B27" s="310" t="s">
        <v>547</v>
      </c>
      <c r="C27" s="118" t="s">
        <v>129</v>
      </c>
      <c r="D27" s="288">
        <v>54000</v>
      </c>
      <c r="E27" s="311">
        <f t="shared" si="0"/>
        <v>54000</v>
      </c>
      <c r="F27" s="237">
        <v>648</v>
      </c>
      <c r="G27" s="239">
        <v>0</v>
      </c>
      <c r="H27" s="237">
        <v>35170</v>
      </c>
      <c r="I27" s="239">
        <f t="shared" si="1"/>
        <v>18182</v>
      </c>
      <c r="J27" s="315"/>
      <c r="K27" s="217"/>
      <c r="L27" s="218"/>
      <c r="M27" s="219"/>
      <c r="N27" s="219"/>
      <c r="O27" s="219"/>
      <c r="P27" s="219"/>
      <c r="Q27" s="219"/>
      <c r="R27" s="219"/>
      <c r="S27" s="219"/>
    </row>
    <row r="28" spans="1:10" s="155" customFormat="1" ht="42">
      <c r="A28" s="114">
        <v>24</v>
      </c>
      <c r="B28" s="109" t="s">
        <v>541</v>
      </c>
      <c r="C28" s="118" t="s">
        <v>129</v>
      </c>
      <c r="D28" s="110">
        <v>26000</v>
      </c>
      <c r="E28" s="311">
        <f t="shared" si="0"/>
        <v>26000</v>
      </c>
      <c r="F28" s="237">
        <v>312</v>
      </c>
      <c r="G28" s="239">
        <v>0</v>
      </c>
      <c r="H28" s="237">
        <v>22377</v>
      </c>
      <c r="I28" s="239">
        <f t="shared" si="1"/>
        <v>3311</v>
      </c>
      <c r="J28" s="313"/>
    </row>
    <row r="29" spans="1:10" s="155" customFormat="1" ht="42">
      <c r="A29" s="114">
        <v>25</v>
      </c>
      <c r="B29" s="310" t="s">
        <v>558</v>
      </c>
      <c r="C29" s="118" t="s">
        <v>129</v>
      </c>
      <c r="D29" s="110">
        <v>50080</v>
      </c>
      <c r="E29" s="311">
        <f t="shared" si="0"/>
        <v>50080</v>
      </c>
      <c r="F29" s="237">
        <v>625</v>
      </c>
      <c r="G29" s="237">
        <v>0</v>
      </c>
      <c r="H29" s="237">
        <v>43991</v>
      </c>
      <c r="I29" s="239">
        <f t="shared" si="1"/>
        <v>5464</v>
      </c>
      <c r="J29" s="313"/>
    </row>
    <row r="30" spans="1:10" s="155" customFormat="1" ht="63">
      <c r="A30" s="114">
        <v>26</v>
      </c>
      <c r="B30" s="310" t="s">
        <v>563</v>
      </c>
      <c r="C30" s="118" t="s">
        <v>129</v>
      </c>
      <c r="D30" s="311">
        <v>17000</v>
      </c>
      <c r="E30" s="311">
        <f t="shared" si="0"/>
        <v>17000</v>
      </c>
      <c r="F30" s="237">
        <v>204</v>
      </c>
      <c r="G30" s="237">
        <v>0</v>
      </c>
      <c r="H30" s="237">
        <v>14600</v>
      </c>
      <c r="I30" s="239">
        <f t="shared" si="1"/>
        <v>2196</v>
      </c>
      <c r="J30" s="313"/>
    </row>
    <row r="31" spans="1:10" s="155" customFormat="1" ht="63">
      <c r="A31" s="114">
        <v>27</v>
      </c>
      <c r="B31" s="310" t="s">
        <v>565</v>
      </c>
      <c r="C31" s="118" t="s">
        <v>129</v>
      </c>
      <c r="D31" s="311">
        <v>71200</v>
      </c>
      <c r="E31" s="311">
        <f t="shared" si="0"/>
        <v>71200</v>
      </c>
      <c r="F31" s="237">
        <v>854.4</v>
      </c>
      <c r="G31" s="237">
        <v>0</v>
      </c>
      <c r="H31" s="237">
        <v>61710</v>
      </c>
      <c r="I31" s="239">
        <f t="shared" si="1"/>
        <v>8635.600000000006</v>
      </c>
      <c r="J31" s="313"/>
    </row>
    <row r="32" spans="1:10" s="155" customFormat="1" ht="42">
      <c r="A32" s="114">
        <v>28</v>
      </c>
      <c r="B32" s="94" t="s">
        <v>496</v>
      </c>
      <c r="C32" s="118" t="s">
        <v>129</v>
      </c>
      <c r="D32" s="311">
        <v>8400</v>
      </c>
      <c r="E32" s="311">
        <f t="shared" si="0"/>
        <v>8400</v>
      </c>
      <c r="F32" s="237">
        <v>101</v>
      </c>
      <c r="G32" s="237">
        <v>355</v>
      </c>
      <c r="H32" s="237">
        <v>7227</v>
      </c>
      <c r="I32" s="239">
        <f t="shared" si="1"/>
        <v>717</v>
      </c>
      <c r="J32" s="313"/>
    </row>
    <row r="33" spans="1:10" s="155" customFormat="1" ht="63">
      <c r="A33" s="114">
        <v>29</v>
      </c>
      <c r="B33" s="94" t="s">
        <v>538</v>
      </c>
      <c r="C33" s="118" t="s">
        <v>129</v>
      </c>
      <c r="D33" s="311">
        <v>30400</v>
      </c>
      <c r="E33" s="311">
        <f t="shared" si="0"/>
        <v>30400</v>
      </c>
      <c r="F33" s="237">
        <v>364.8</v>
      </c>
      <c r="G33" s="237">
        <v>0</v>
      </c>
      <c r="H33" s="237">
        <v>26300</v>
      </c>
      <c r="I33" s="239">
        <f t="shared" si="1"/>
        <v>3735.2000000000007</v>
      </c>
      <c r="J33" s="313"/>
    </row>
    <row r="34" spans="1:10" s="155" customFormat="1" ht="63">
      <c r="A34" s="114">
        <v>30</v>
      </c>
      <c r="B34" s="316" t="s">
        <v>421</v>
      </c>
      <c r="C34" s="118" t="s">
        <v>129</v>
      </c>
      <c r="D34" s="311">
        <v>1500000</v>
      </c>
      <c r="E34" s="311">
        <f t="shared" si="0"/>
        <v>1500000</v>
      </c>
      <c r="F34" s="237">
        <v>18000</v>
      </c>
      <c r="G34" s="237">
        <v>0</v>
      </c>
      <c r="H34" s="237">
        <v>1300000</v>
      </c>
      <c r="I34" s="239">
        <f t="shared" si="1"/>
        <v>182000</v>
      </c>
      <c r="J34" s="313"/>
    </row>
    <row r="35" spans="1:10" s="155" customFormat="1" ht="63">
      <c r="A35" s="114">
        <v>31</v>
      </c>
      <c r="B35" s="317" t="s">
        <v>467</v>
      </c>
      <c r="C35" s="118" t="s">
        <v>129</v>
      </c>
      <c r="D35" s="287">
        <v>120000</v>
      </c>
      <c r="E35" s="311">
        <f t="shared" si="0"/>
        <v>120000</v>
      </c>
      <c r="F35" s="318">
        <v>1440</v>
      </c>
      <c r="G35" s="237">
        <v>0</v>
      </c>
      <c r="H35" s="237">
        <v>97392</v>
      </c>
      <c r="I35" s="239">
        <f t="shared" si="1"/>
        <v>21168</v>
      </c>
      <c r="J35" s="313"/>
    </row>
    <row r="36" spans="1:10" s="155" customFormat="1" ht="42">
      <c r="A36" s="114">
        <v>32</v>
      </c>
      <c r="B36" s="317" t="s">
        <v>474</v>
      </c>
      <c r="C36" s="118" t="s">
        <v>129</v>
      </c>
      <c r="D36" s="287">
        <v>53000</v>
      </c>
      <c r="E36" s="311">
        <f t="shared" si="0"/>
        <v>53000</v>
      </c>
      <c r="F36" s="237">
        <v>636</v>
      </c>
      <c r="G36" s="237">
        <v>0</v>
      </c>
      <c r="H36" s="237">
        <v>45940</v>
      </c>
      <c r="I36" s="239">
        <f t="shared" si="1"/>
        <v>6424</v>
      </c>
      <c r="J36" s="313"/>
    </row>
    <row r="37" spans="1:10" s="155" customFormat="1" ht="42">
      <c r="A37" s="114">
        <v>33</v>
      </c>
      <c r="B37" s="317" t="s">
        <v>451</v>
      </c>
      <c r="C37" s="118" t="s">
        <v>129</v>
      </c>
      <c r="D37" s="287">
        <v>2998500</v>
      </c>
      <c r="E37" s="311">
        <f t="shared" si="0"/>
        <v>2998500</v>
      </c>
      <c r="F37" s="237">
        <v>35982</v>
      </c>
      <c r="G37" s="237">
        <v>0</v>
      </c>
      <c r="H37" s="318">
        <v>2599254</v>
      </c>
      <c r="I37" s="239">
        <f t="shared" si="1"/>
        <v>363264</v>
      </c>
      <c r="J37" s="313"/>
    </row>
    <row r="38" spans="1:10" s="155" customFormat="1" ht="42">
      <c r="A38" s="114">
        <v>34</v>
      </c>
      <c r="B38" s="317" t="s">
        <v>466</v>
      </c>
      <c r="C38" s="118" t="s">
        <v>129</v>
      </c>
      <c r="D38" s="287">
        <v>1483213</v>
      </c>
      <c r="E38" s="311">
        <f t="shared" si="0"/>
        <v>1483213</v>
      </c>
      <c r="F38" s="318">
        <v>17798.556</v>
      </c>
      <c r="G38" s="237">
        <v>0</v>
      </c>
      <c r="H38" s="318">
        <v>1285725</v>
      </c>
      <c r="I38" s="239">
        <f t="shared" si="1"/>
        <v>179689.4439999999</v>
      </c>
      <c r="J38" s="313"/>
    </row>
    <row r="39" spans="1:10" s="155" customFormat="1" ht="21">
      <c r="A39" s="114">
        <v>35</v>
      </c>
      <c r="B39" s="310" t="s">
        <v>469</v>
      </c>
      <c r="C39" s="118" t="s">
        <v>129</v>
      </c>
      <c r="D39" s="118" t="s">
        <v>129</v>
      </c>
      <c r="E39" s="311">
        <f t="shared" si="0"/>
        <v>0</v>
      </c>
      <c r="F39" s="118" t="s">
        <v>129</v>
      </c>
      <c r="G39" s="118" t="s">
        <v>129</v>
      </c>
      <c r="H39" s="118" t="s">
        <v>129</v>
      </c>
      <c r="I39" s="239">
        <v>0</v>
      </c>
      <c r="J39" s="313"/>
    </row>
    <row r="40" spans="1:10" s="155" customFormat="1" ht="84">
      <c r="A40" s="114">
        <v>36</v>
      </c>
      <c r="B40" s="317" t="s">
        <v>411</v>
      </c>
      <c r="C40" s="118" t="s">
        <v>129</v>
      </c>
      <c r="D40" s="287">
        <v>996000</v>
      </c>
      <c r="E40" s="311">
        <f t="shared" si="0"/>
        <v>996000</v>
      </c>
      <c r="F40" s="318">
        <v>11952</v>
      </c>
      <c r="G40" s="237">
        <v>0</v>
      </c>
      <c r="H40" s="318">
        <v>863384</v>
      </c>
      <c r="I40" s="239">
        <f t="shared" si="1"/>
        <v>120664</v>
      </c>
      <c r="J40" s="313"/>
    </row>
    <row r="41" spans="1:10" s="155" customFormat="1" ht="63">
      <c r="A41" s="114">
        <v>37</v>
      </c>
      <c r="B41" s="44" t="s">
        <v>412</v>
      </c>
      <c r="C41" s="118" t="s">
        <v>129</v>
      </c>
      <c r="D41" s="314">
        <v>1090000</v>
      </c>
      <c r="E41" s="311">
        <f t="shared" si="0"/>
        <v>1090000</v>
      </c>
      <c r="F41" s="110">
        <v>13080</v>
      </c>
      <c r="G41" s="237">
        <v>0</v>
      </c>
      <c r="H41" s="110">
        <v>944867</v>
      </c>
      <c r="I41" s="239">
        <f t="shared" si="1"/>
        <v>132053</v>
      </c>
      <c r="J41" s="313"/>
    </row>
    <row r="42" spans="1:10" s="155" customFormat="1" ht="84">
      <c r="A42" s="114">
        <v>38</v>
      </c>
      <c r="B42" s="44" t="s">
        <v>414</v>
      </c>
      <c r="C42" s="118" t="s">
        <v>129</v>
      </c>
      <c r="D42" s="355">
        <v>730000</v>
      </c>
      <c r="E42" s="311">
        <f t="shared" si="0"/>
        <v>730000</v>
      </c>
      <c r="F42" s="237">
        <v>87600</v>
      </c>
      <c r="G42" s="237">
        <v>0</v>
      </c>
      <c r="H42" s="237">
        <v>97236</v>
      </c>
      <c r="I42" s="239">
        <f t="shared" si="1"/>
        <v>545164</v>
      </c>
      <c r="J42" s="313"/>
    </row>
    <row r="43" spans="1:10" s="155" customFormat="1" ht="42">
      <c r="A43" s="114">
        <v>39</v>
      </c>
      <c r="B43" s="319" t="s">
        <v>416</v>
      </c>
      <c r="C43" s="118" t="s">
        <v>129</v>
      </c>
      <c r="D43" s="314">
        <v>3300000</v>
      </c>
      <c r="E43" s="311">
        <f t="shared" si="0"/>
        <v>3300000</v>
      </c>
      <c r="F43" s="110">
        <v>39600</v>
      </c>
      <c r="G43" s="237">
        <v>0</v>
      </c>
      <c r="H43" s="110">
        <v>2860610</v>
      </c>
      <c r="I43" s="239">
        <f t="shared" si="1"/>
        <v>399790</v>
      </c>
      <c r="J43" s="313"/>
    </row>
    <row r="44" spans="1:10" s="155" customFormat="1" ht="84">
      <c r="A44" s="114">
        <v>40</v>
      </c>
      <c r="B44" s="310" t="s">
        <v>425</v>
      </c>
      <c r="C44" s="118" t="s">
        <v>129</v>
      </c>
      <c r="D44" s="287">
        <v>500000</v>
      </c>
      <c r="E44" s="311">
        <f t="shared" si="0"/>
        <v>500000</v>
      </c>
      <c r="F44" s="237">
        <v>6000</v>
      </c>
      <c r="G44" s="237">
        <v>0</v>
      </c>
      <c r="H44" s="318">
        <f>219425+214000</f>
        <v>433425</v>
      </c>
      <c r="I44" s="239">
        <f t="shared" si="1"/>
        <v>60575</v>
      </c>
      <c r="J44" s="313"/>
    </row>
    <row r="45" spans="1:10" s="155" customFormat="1" ht="63">
      <c r="A45" s="114">
        <v>41</v>
      </c>
      <c r="B45" s="317" t="s">
        <v>427</v>
      </c>
      <c r="C45" s="118" t="s">
        <v>129</v>
      </c>
      <c r="D45" s="287">
        <v>3000000</v>
      </c>
      <c r="E45" s="311">
        <f t="shared" si="0"/>
        <v>3000000</v>
      </c>
      <c r="F45" s="237">
        <v>36000</v>
      </c>
      <c r="G45" s="237">
        <v>0</v>
      </c>
      <c r="H45" s="318">
        <f>1320790+1279764</f>
        <v>2600554</v>
      </c>
      <c r="I45" s="239">
        <f t="shared" si="1"/>
        <v>363446</v>
      </c>
      <c r="J45" s="313"/>
    </row>
    <row r="46" spans="1:10" s="155" customFormat="1" ht="63">
      <c r="A46" s="114">
        <v>42</v>
      </c>
      <c r="B46" s="317" t="s">
        <v>429</v>
      </c>
      <c r="C46" s="118" t="s">
        <v>129</v>
      </c>
      <c r="D46" s="287">
        <v>300000</v>
      </c>
      <c r="E46" s="311">
        <f t="shared" si="0"/>
        <v>300000</v>
      </c>
      <c r="F46" s="237">
        <v>3600</v>
      </c>
      <c r="G46" s="237">
        <v>0</v>
      </c>
      <c r="H46" s="318">
        <v>260055</v>
      </c>
      <c r="I46" s="239">
        <f t="shared" si="1"/>
        <v>36345</v>
      </c>
      <c r="J46" s="313"/>
    </row>
    <row r="47" spans="1:10" s="155" customFormat="1" ht="42">
      <c r="A47" s="114">
        <v>43</v>
      </c>
      <c r="B47" s="317" t="s">
        <v>431</v>
      </c>
      <c r="C47" s="118" t="s">
        <v>129</v>
      </c>
      <c r="D47" s="287">
        <v>677000</v>
      </c>
      <c r="E47" s="311">
        <f t="shared" si="0"/>
        <v>677000</v>
      </c>
      <c r="F47" s="237">
        <v>8124</v>
      </c>
      <c r="G47" s="237">
        <v>0</v>
      </c>
      <c r="H47" s="318">
        <v>586858</v>
      </c>
      <c r="I47" s="239">
        <f t="shared" si="1"/>
        <v>82018</v>
      </c>
      <c r="J47" s="313"/>
    </row>
    <row r="48" spans="1:10" s="155" customFormat="1" ht="63">
      <c r="A48" s="114">
        <v>44</v>
      </c>
      <c r="B48" s="317" t="s">
        <v>433</v>
      </c>
      <c r="C48" s="118" t="s">
        <v>129</v>
      </c>
      <c r="D48" s="287">
        <v>498000</v>
      </c>
      <c r="E48" s="311">
        <f t="shared" si="0"/>
        <v>498000</v>
      </c>
      <c r="F48" s="237">
        <v>5976</v>
      </c>
      <c r="G48" s="237">
        <v>0</v>
      </c>
      <c r="H48" s="318">
        <v>431691</v>
      </c>
      <c r="I48" s="239">
        <f t="shared" si="1"/>
        <v>60333</v>
      </c>
      <c r="J48" s="313"/>
    </row>
    <row r="49" spans="1:10" s="155" customFormat="1" ht="84">
      <c r="A49" s="114">
        <v>45</v>
      </c>
      <c r="B49" s="317" t="s">
        <v>435</v>
      </c>
      <c r="C49" s="118" t="s">
        <v>129</v>
      </c>
      <c r="D49" s="287">
        <v>460000</v>
      </c>
      <c r="E49" s="311">
        <f t="shared" si="0"/>
        <v>460000</v>
      </c>
      <c r="F49" s="237">
        <v>5520</v>
      </c>
      <c r="G49" s="237">
        <v>0</v>
      </c>
      <c r="H49" s="318">
        <f>261751+137000</f>
        <v>398751</v>
      </c>
      <c r="I49" s="239">
        <f t="shared" si="1"/>
        <v>55729</v>
      </c>
      <c r="J49" s="313"/>
    </row>
    <row r="50" spans="1:10" s="155" customFormat="1" ht="63">
      <c r="A50" s="114">
        <v>46</v>
      </c>
      <c r="B50" s="317" t="s">
        <v>437</v>
      </c>
      <c r="C50" s="118" t="s">
        <v>129</v>
      </c>
      <c r="D50" s="287">
        <v>750000</v>
      </c>
      <c r="E50" s="311">
        <f t="shared" si="0"/>
        <v>750000</v>
      </c>
      <c r="F50" s="237">
        <v>9000</v>
      </c>
      <c r="G50" s="237">
        <v>0</v>
      </c>
      <c r="H50" s="318">
        <f>348000+302138</f>
        <v>650138</v>
      </c>
      <c r="I50" s="239">
        <f t="shared" si="1"/>
        <v>90862</v>
      </c>
      <c r="J50" s="313"/>
    </row>
    <row r="51" spans="1:10" s="155" customFormat="1" ht="63">
      <c r="A51" s="114">
        <v>47</v>
      </c>
      <c r="B51" s="320" t="s">
        <v>439</v>
      </c>
      <c r="C51" s="118" t="s">
        <v>129</v>
      </c>
      <c r="D51" s="321">
        <v>184800</v>
      </c>
      <c r="E51" s="311">
        <f t="shared" si="0"/>
        <v>184800</v>
      </c>
      <c r="F51" s="237"/>
      <c r="G51" s="237">
        <v>0</v>
      </c>
      <c r="H51" s="237"/>
      <c r="I51" s="239">
        <f t="shared" si="1"/>
        <v>184800</v>
      </c>
      <c r="J51" s="313"/>
    </row>
    <row r="52" spans="1:10" s="155" customFormat="1" ht="42">
      <c r="A52" s="114">
        <v>48</v>
      </c>
      <c r="B52" s="317" t="s">
        <v>447</v>
      </c>
      <c r="C52" s="118" t="s">
        <v>129</v>
      </c>
      <c r="D52" s="287">
        <v>198000</v>
      </c>
      <c r="E52" s="311">
        <f t="shared" si="0"/>
        <v>198000</v>
      </c>
      <c r="F52" s="237">
        <v>2376</v>
      </c>
      <c r="G52" s="237">
        <v>0</v>
      </c>
      <c r="H52" s="318">
        <f>119000+52636</f>
        <v>171636</v>
      </c>
      <c r="I52" s="239">
        <f t="shared" si="1"/>
        <v>23988</v>
      </c>
      <c r="J52" s="313"/>
    </row>
    <row r="53" spans="1:10" s="155" customFormat="1" ht="42">
      <c r="A53" s="114">
        <v>49</v>
      </c>
      <c r="B53" s="310" t="s">
        <v>460</v>
      </c>
      <c r="C53" s="118" t="s">
        <v>129</v>
      </c>
      <c r="D53" s="311">
        <v>5999900</v>
      </c>
      <c r="E53" s="311">
        <f t="shared" si="0"/>
        <v>5999900</v>
      </c>
      <c r="F53" s="237">
        <v>71998.8</v>
      </c>
      <c r="G53" s="237">
        <v>0</v>
      </c>
      <c r="H53" s="110">
        <v>5201022</v>
      </c>
      <c r="I53" s="239">
        <f t="shared" si="1"/>
        <v>726879.2000000002</v>
      </c>
      <c r="J53" s="313"/>
    </row>
    <row r="54" spans="1:10" s="155" customFormat="1" ht="42">
      <c r="A54" s="114">
        <v>50</v>
      </c>
      <c r="B54" s="317" t="s">
        <v>462</v>
      </c>
      <c r="C54" s="118" t="s">
        <v>129</v>
      </c>
      <c r="D54" s="287">
        <v>2000000</v>
      </c>
      <c r="E54" s="311">
        <f t="shared" si="0"/>
        <v>2000000</v>
      </c>
      <c r="F54" s="237">
        <v>24000</v>
      </c>
      <c r="G54" s="237">
        <v>0</v>
      </c>
      <c r="H54" s="318">
        <v>1733703</v>
      </c>
      <c r="I54" s="239">
        <f t="shared" si="1"/>
        <v>242297</v>
      </c>
      <c r="J54" s="313"/>
    </row>
    <row r="55" spans="1:10" s="155" customFormat="1" ht="42">
      <c r="A55" s="114">
        <v>51</v>
      </c>
      <c r="B55" s="317" t="s">
        <v>339</v>
      </c>
      <c r="C55" s="118" t="s">
        <v>129</v>
      </c>
      <c r="D55" s="287">
        <v>730000</v>
      </c>
      <c r="E55" s="311">
        <f t="shared" si="0"/>
        <v>730000</v>
      </c>
      <c r="F55" s="237">
        <v>8760</v>
      </c>
      <c r="G55" s="237">
        <v>0</v>
      </c>
      <c r="H55" s="318">
        <v>632801</v>
      </c>
      <c r="I55" s="239">
        <f t="shared" si="1"/>
        <v>88439</v>
      </c>
      <c r="J55" s="313"/>
    </row>
    <row r="56" spans="1:10" s="155" customFormat="1" ht="42">
      <c r="A56" s="114">
        <v>52</v>
      </c>
      <c r="B56" s="317" t="s">
        <v>456</v>
      </c>
      <c r="C56" s="118" t="s">
        <v>129</v>
      </c>
      <c r="D56" s="287">
        <v>300000</v>
      </c>
      <c r="E56" s="311">
        <f t="shared" si="0"/>
        <v>300000</v>
      </c>
      <c r="F56" s="237">
        <v>3600</v>
      </c>
      <c r="G56" s="237">
        <v>0</v>
      </c>
      <c r="H56" s="318">
        <v>260000</v>
      </c>
      <c r="I56" s="239">
        <f t="shared" si="1"/>
        <v>36400</v>
      </c>
      <c r="J56" s="313"/>
    </row>
    <row r="57" spans="1:10" s="155" customFormat="1" ht="42">
      <c r="A57" s="114">
        <v>53</v>
      </c>
      <c r="B57" s="317" t="s">
        <v>458</v>
      </c>
      <c r="C57" s="118" t="s">
        <v>129</v>
      </c>
      <c r="D57" s="287">
        <v>300000</v>
      </c>
      <c r="E57" s="311">
        <f t="shared" si="0"/>
        <v>300000</v>
      </c>
      <c r="F57" s="237">
        <v>3600</v>
      </c>
      <c r="G57" s="237">
        <v>0</v>
      </c>
      <c r="H57" s="318">
        <v>260000</v>
      </c>
      <c r="I57" s="239">
        <f t="shared" si="1"/>
        <v>36400</v>
      </c>
      <c r="J57" s="313"/>
    </row>
    <row r="58" spans="1:10" s="155" customFormat="1" ht="42">
      <c r="A58" s="114">
        <v>54</v>
      </c>
      <c r="B58" s="317" t="s">
        <v>423</v>
      </c>
      <c r="C58" s="118" t="s">
        <v>129</v>
      </c>
      <c r="D58" s="287">
        <v>250000</v>
      </c>
      <c r="E58" s="311">
        <f t="shared" si="0"/>
        <v>250000</v>
      </c>
      <c r="F58" s="237">
        <v>3000</v>
      </c>
      <c r="G58" s="237">
        <v>0</v>
      </c>
      <c r="H58" s="318">
        <f>175000+41712</f>
        <v>216712</v>
      </c>
      <c r="I58" s="239">
        <f t="shared" si="1"/>
        <v>30288</v>
      </c>
      <c r="J58" s="313"/>
    </row>
    <row r="59" spans="1:10" s="155" customFormat="1" ht="42">
      <c r="A59" s="114">
        <v>55</v>
      </c>
      <c r="B59" s="317" t="s">
        <v>441</v>
      </c>
      <c r="C59" s="118" t="s">
        <v>129</v>
      </c>
      <c r="D59" s="287">
        <v>600000</v>
      </c>
      <c r="E59" s="311">
        <f t="shared" si="0"/>
        <v>600000</v>
      </c>
      <c r="F59" s="318">
        <v>520110</v>
      </c>
      <c r="G59" s="237">
        <v>0</v>
      </c>
      <c r="H59" s="237">
        <v>7200</v>
      </c>
      <c r="I59" s="239">
        <f t="shared" si="1"/>
        <v>72690</v>
      </c>
      <c r="J59" s="313"/>
    </row>
    <row r="60" spans="1:10" s="155" customFormat="1" ht="21">
      <c r="A60" s="114">
        <v>56</v>
      </c>
      <c r="B60" s="317" t="s">
        <v>443</v>
      </c>
      <c r="C60" s="118" t="s">
        <v>129</v>
      </c>
      <c r="D60" s="287">
        <v>2200000</v>
      </c>
      <c r="E60" s="311">
        <f t="shared" si="0"/>
        <v>2200000</v>
      </c>
      <c r="F60" s="237">
        <v>26400</v>
      </c>
      <c r="G60" s="237">
        <v>0</v>
      </c>
      <c r="H60" s="318">
        <v>1785713</v>
      </c>
      <c r="I60" s="239">
        <f t="shared" si="1"/>
        <v>387887</v>
      </c>
      <c r="J60" s="313"/>
    </row>
    <row r="61" spans="1:10" s="155" customFormat="1" ht="42">
      <c r="A61" s="114">
        <v>57</v>
      </c>
      <c r="B61" s="317" t="s">
        <v>642</v>
      </c>
      <c r="C61" s="118" t="s">
        <v>129</v>
      </c>
      <c r="D61" s="287">
        <v>613977</v>
      </c>
      <c r="E61" s="311">
        <f t="shared" si="0"/>
        <v>613977</v>
      </c>
      <c r="F61" s="155">
        <v>3467.72</v>
      </c>
      <c r="G61" s="237">
        <v>0</v>
      </c>
      <c r="H61" s="318">
        <v>575500</v>
      </c>
      <c r="I61" s="239">
        <f t="shared" si="1"/>
        <v>35009.28000000003</v>
      </c>
      <c r="J61" s="313"/>
    </row>
    <row r="62" spans="1:10" s="155" customFormat="1" ht="42">
      <c r="A62" s="114">
        <v>58</v>
      </c>
      <c r="B62" s="310" t="s">
        <v>464</v>
      </c>
      <c r="C62" s="118" t="s">
        <v>129</v>
      </c>
      <c r="D62" s="287">
        <v>120000</v>
      </c>
      <c r="E62" s="311">
        <f t="shared" si="0"/>
        <v>120000</v>
      </c>
      <c r="F62" s="237">
        <v>1440</v>
      </c>
      <c r="G62" s="237">
        <v>0</v>
      </c>
      <c r="H62" s="318">
        <v>97392</v>
      </c>
      <c r="I62" s="239">
        <f t="shared" si="1"/>
        <v>21168</v>
      </c>
      <c r="J62" s="313"/>
    </row>
    <row r="63" spans="1:10" s="155" customFormat="1" ht="63">
      <c r="A63" s="114">
        <v>59</v>
      </c>
      <c r="B63" s="310" t="s">
        <v>471</v>
      </c>
      <c r="C63" s="118" t="s">
        <v>129</v>
      </c>
      <c r="D63" s="311">
        <v>4500000</v>
      </c>
      <c r="E63" s="311">
        <f t="shared" si="0"/>
        <v>4500000</v>
      </c>
      <c r="F63" s="237">
        <v>54000</v>
      </c>
      <c r="G63" s="237">
        <v>0</v>
      </c>
      <c r="H63" s="110">
        <f>3150000+750832</f>
        <v>3900832</v>
      </c>
      <c r="I63" s="239">
        <f t="shared" si="1"/>
        <v>545168</v>
      </c>
      <c r="J63" s="313"/>
    </row>
    <row r="64" spans="1:10" s="155" customFormat="1" ht="42">
      <c r="A64" s="114">
        <v>60</v>
      </c>
      <c r="B64" s="310" t="s">
        <v>472</v>
      </c>
      <c r="C64" s="118" t="s">
        <v>129</v>
      </c>
      <c r="D64" s="311">
        <v>350000</v>
      </c>
      <c r="E64" s="311">
        <f t="shared" si="0"/>
        <v>350000</v>
      </c>
      <c r="F64" s="110">
        <v>4200</v>
      </c>
      <c r="G64" s="237">
        <v>0</v>
      </c>
      <c r="H64" s="110">
        <f>100000+23398+170000+10000</f>
        <v>303398</v>
      </c>
      <c r="I64" s="239">
        <f t="shared" si="1"/>
        <v>42402</v>
      </c>
      <c r="J64" s="313"/>
    </row>
    <row r="65" spans="1:10" s="155" customFormat="1" ht="42">
      <c r="A65" s="114">
        <v>61</v>
      </c>
      <c r="B65" s="317" t="s">
        <v>343</v>
      </c>
      <c r="C65" s="118" t="s">
        <v>129</v>
      </c>
      <c r="D65" s="288">
        <v>24000</v>
      </c>
      <c r="E65" s="311">
        <f t="shared" si="0"/>
        <v>24000</v>
      </c>
      <c r="F65" s="237">
        <v>288</v>
      </c>
      <c r="G65" s="237">
        <v>0</v>
      </c>
      <c r="H65" s="110">
        <f>16500+2980</f>
        <v>19480</v>
      </c>
      <c r="I65" s="239">
        <f t="shared" si="1"/>
        <v>4232</v>
      </c>
      <c r="J65" s="313"/>
    </row>
    <row r="66" spans="1:10" s="155" customFormat="1" ht="42">
      <c r="A66" s="114">
        <v>62</v>
      </c>
      <c r="B66" s="317" t="s">
        <v>445</v>
      </c>
      <c r="C66" s="118" t="s">
        <v>129</v>
      </c>
      <c r="D66" s="287">
        <v>946600</v>
      </c>
      <c r="E66" s="311">
        <f t="shared" si="0"/>
        <v>946600</v>
      </c>
      <c r="F66" s="237">
        <v>11359.2</v>
      </c>
      <c r="G66" s="237">
        <v>0</v>
      </c>
      <c r="H66" s="318">
        <v>820501</v>
      </c>
      <c r="I66" s="239">
        <f t="shared" si="1"/>
        <v>114739.80000000005</v>
      </c>
      <c r="J66" s="313"/>
    </row>
    <row r="67" spans="1:10" s="155" customFormat="1" ht="42">
      <c r="A67" s="114">
        <v>63</v>
      </c>
      <c r="B67" s="317" t="s">
        <v>231</v>
      </c>
      <c r="C67" s="118" t="s">
        <v>129</v>
      </c>
      <c r="D67" s="287">
        <v>18500000</v>
      </c>
      <c r="E67" s="311">
        <f t="shared" si="0"/>
        <v>18500000</v>
      </c>
      <c r="F67" s="318">
        <v>30000</v>
      </c>
      <c r="G67" s="237">
        <v>0</v>
      </c>
      <c r="H67" s="318">
        <v>18125850</v>
      </c>
      <c r="I67" s="239">
        <f t="shared" si="1"/>
        <v>344150</v>
      </c>
      <c r="J67" s="313"/>
    </row>
    <row r="68" spans="1:10" s="155" customFormat="1" ht="42">
      <c r="A68" s="114">
        <v>64</v>
      </c>
      <c r="B68" s="317" t="s">
        <v>452</v>
      </c>
      <c r="C68" s="118" t="s">
        <v>129</v>
      </c>
      <c r="D68" s="287">
        <v>1000000</v>
      </c>
      <c r="E68" s="311">
        <f t="shared" si="0"/>
        <v>1000000</v>
      </c>
      <c r="F68" s="318">
        <v>12000</v>
      </c>
      <c r="G68" s="237">
        <v>0</v>
      </c>
      <c r="H68" s="318">
        <v>811001</v>
      </c>
      <c r="I68" s="239">
        <f t="shared" si="1"/>
        <v>176999</v>
      </c>
      <c r="J68" s="313"/>
    </row>
    <row r="69" spans="1:10" s="155" customFormat="1" ht="42">
      <c r="A69" s="114">
        <v>65</v>
      </c>
      <c r="B69" s="317" t="s">
        <v>454</v>
      </c>
      <c r="C69" s="118" t="s">
        <v>129</v>
      </c>
      <c r="D69" s="287">
        <v>930000</v>
      </c>
      <c r="E69" s="311">
        <f t="shared" si="0"/>
        <v>930000</v>
      </c>
      <c r="F69" s="237">
        <v>11160</v>
      </c>
      <c r="G69" s="237">
        <v>0</v>
      </c>
      <c r="H69" s="318">
        <f>240000+550000</f>
        <v>790000</v>
      </c>
      <c r="I69" s="351">
        <f t="shared" si="1"/>
        <v>128840</v>
      </c>
      <c r="J69" s="313"/>
    </row>
    <row r="70" spans="1:10" ht="23.25" customHeight="1">
      <c r="A70" s="488" t="s">
        <v>44</v>
      </c>
      <c r="B70" s="490"/>
      <c r="C70" s="340">
        <f>SUM(C5:C69)</f>
        <v>139100</v>
      </c>
      <c r="D70" s="220">
        <f>SUM(D5:D69)</f>
        <v>63483660</v>
      </c>
      <c r="E70" s="412">
        <f t="shared" si="0"/>
        <v>63622760</v>
      </c>
      <c r="F70" s="220">
        <f>SUM(F5:F69)</f>
        <v>1123074.2759999998</v>
      </c>
      <c r="G70" s="220">
        <f>SUM(G5:G69)</f>
        <v>1606</v>
      </c>
      <c r="H70" s="220">
        <f>SUM(H5:H69)</f>
        <v>55797765</v>
      </c>
      <c r="I70" s="322">
        <f t="shared" si="1"/>
        <v>6700314.723999999</v>
      </c>
      <c r="J70" s="220"/>
    </row>
    <row r="71" spans="1:10" ht="23.25" customHeight="1">
      <c r="A71" s="488" t="s">
        <v>85</v>
      </c>
      <c r="B71" s="489"/>
      <c r="C71" s="490"/>
      <c r="D71" s="761">
        <f>I70/152</f>
        <v>44081.017921052626</v>
      </c>
      <c r="E71" s="762"/>
      <c r="F71" s="760" t="s">
        <v>179</v>
      </c>
      <c r="G71" s="760"/>
      <c r="H71" s="221"/>
      <c r="I71" s="221"/>
      <c r="J71" s="222"/>
    </row>
    <row r="72" spans="1:10" ht="23.25" customHeight="1">
      <c r="A72" s="737" t="s">
        <v>135</v>
      </c>
      <c r="B72" s="738"/>
      <c r="C72" s="341"/>
      <c r="D72" s="223"/>
      <c r="E72" s="223"/>
      <c r="F72" s="213"/>
      <c r="G72" s="213"/>
      <c r="H72" s="213"/>
      <c r="I72" s="213"/>
      <c r="J72" s="224" t="s">
        <v>269</v>
      </c>
    </row>
    <row r="73" spans="1:10" ht="23.25" customHeight="1">
      <c r="A73" s="595" t="s">
        <v>306</v>
      </c>
      <c r="B73" s="758"/>
      <c r="C73" s="758"/>
      <c r="D73" s="758"/>
      <c r="E73" s="758"/>
      <c r="F73" s="758"/>
      <c r="G73" s="758"/>
      <c r="H73" s="758"/>
      <c r="I73" s="758"/>
      <c r="J73" s="759"/>
    </row>
    <row r="74" spans="1:10" ht="23.25" customHeight="1">
      <c r="A74" s="755" t="s">
        <v>275</v>
      </c>
      <c r="B74" s="756"/>
      <c r="C74" s="756"/>
      <c r="D74" s="756"/>
      <c r="E74" s="756"/>
      <c r="F74" s="756"/>
      <c r="G74" s="756"/>
      <c r="H74" s="756"/>
      <c r="I74" s="756"/>
      <c r="J74" s="757"/>
    </row>
    <row r="75" spans="1:10" ht="23.25">
      <c r="A75" s="755" t="s">
        <v>276</v>
      </c>
      <c r="B75" s="756"/>
      <c r="C75" s="756"/>
      <c r="D75" s="756"/>
      <c r="E75" s="756"/>
      <c r="F75" s="756"/>
      <c r="G75" s="756"/>
      <c r="H75" s="756"/>
      <c r="I75" s="756"/>
      <c r="J75" s="757"/>
    </row>
    <row r="76" spans="1:10" ht="23.25">
      <c r="A76" s="751" t="s">
        <v>277</v>
      </c>
      <c r="B76" s="752"/>
      <c r="C76" s="752"/>
      <c r="D76" s="752"/>
      <c r="E76" s="752"/>
      <c r="F76" s="752"/>
      <c r="G76" s="752"/>
      <c r="H76" s="752"/>
      <c r="I76" s="752"/>
      <c r="J76" s="753"/>
    </row>
    <row r="77" spans="1:10" ht="23.25">
      <c r="A77" s="754" t="s">
        <v>22</v>
      </c>
      <c r="B77" s="754"/>
      <c r="C77" s="135"/>
      <c r="D77" s="225"/>
      <c r="E77" s="225"/>
      <c r="F77" s="225"/>
      <c r="G77" s="225"/>
      <c r="H77" s="225"/>
      <c r="I77" s="225"/>
      <c r="J77" s="226" t="s">
        <v>18</v>
      </c>
    </row>
    <row r="78" spans="1:10" ht="23.25">
      <c r="A78" s="115" t="s">
        <v>19</v>
      </c>
      <c r="B78" s="115"/>
      <c r="J78" s="226" t="s">
        <v>245</v>
      </c>
    </row>
    <row r="79" spans="7:10" ht="23.25">
      <c r="G79" s="750" t="s">
        <v>752</v>
      </c>
      <c r="H79" s="750"/>
      <c r="I79" s="750"/>
      <c r="J79" s="750"/>
    </row>
  </sheetData>
  <sheetProtection/>
  <mergeCells count="22">
    <mergeCell ref="G3:G4"/>
    <mergeCell ref="A70:B70"/>
    <mergeCell ref="F71:G71"/>
    <mergeCell ref="A71:C71"/>
    <mergeCell ref="D71:E71"/>
    <mergeCell ref="G79:J79"/>
    <mergeCell ref="A72:B72"/>
    <mergeCell ref="A76:J76"/>
    <mergeCell ref="A77:B77"/>
    <mergeCell ref="A75:J75"/>
    <mergeCell ref="A74:J74"/>
    <mergeCell ref="A73:J73"/>
    <mergeCell ref="A1:J1"/>
    <mergeCell ref="A2:B2"/>
    <mergeCell ref="I3:I4"/>
    <mergeCell ref="F3:F4"/>
    <mergeCell ref="C3:E3"/>
    <mergeCell ref="J3:J4"/>
    <mergeCell ref="H3:H4"/>
    <mergeCell ref="B3:B4"/>
    <mergeCell ref="A3:A4"/>
    <mergeCell ref="F2:J2"/>
  </mergeCells>
  <printOptions/>
  <pageMargins left="0.6299212598425197" right="0.5511811023622047" top="1.92" bottom="0.984251968503937" header="1.36" footer="0.31496062992125984"/>
  <pageSetup horizontalDpi="600" verticalDpi="600" orientation="landscape" paperSize="9" scale="91" r:id="rId1"/>
  <headerFooter alignWithMargins="0">
    <oddHeader>&amp;L&amp;"Angsana New,ตัวหนา"&amp;18         ข้อมูลการดำเนินงานคณะวิศวกรรมศาสตร์ มหาวิทยาลัยสงขลานครินทร์ ประจำปีการศึกษา 2549/ งปม.2549&amp;R&amp;"Angsana New,ตัวหนา"&amp;18F-Data-EQ03-8-0 V.1:May-50 1/1</oddHeader>
    <oddFooter>&amp;Cหน้า 3-&amp;P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H20"/>
  <sheetViews>
    <sheetView view="pageBreakPreview" zoomScaleNormal="80" zoomScaleSheetLayoutView="100" zoomScalePageLayoutView="0" workbookViewId="0" topLeftCell="A10">
      <selection activeCell="D20" sqref="D20:E20"/>
    </sheetView>
  </sheetViews>
  <sheetFormatPr defaultColWidth="9.140625" defaultRowHeight="21.75"/>
  <cols>
    <col min="1" max="1" width="60.140625" style="115" customWidth="1"/>
    <col min="2" max="3" width="8.8515625" style="115" customWidth="1"/>
    <col min="4" max="4" width="68.57421875" style="115" customWidth="1"/>
    <col min="5" max="5" width="14.57421875" style="115" customWidth="1"/>
    <col min="6" max="16384" width="9.140625" style="115" customWidth="1"/>
  </cols>
  <sheetData>
    <row r="1" spans="1:5" ht="23.25" customHeight="1">
      <c r="A1" s="765" t="s">
        <v>192</v>
      </c>
      <c r="B1" s="765"/>
      <c r="C1" s="765"/>
      <c r="D1" s="765"/>
      <c r="E1" s="765"/>
    </row>
    <row r="2" spans="3:5" ht="23.25" customHeight="1">
      <c r="C2" s="766" t="s">
        <v>170</v>
      </c>
      <c r="D2" s="766"/>
      <c r="E2" s="766"/>
    </row>
    <row r="3" spans="1:5" ht="26.25">
      <c r="A3" s="763" t="s">
        <v>328</v>
      </c>
      <c r="B3" s="763"/>
      <c r="C3" s="763"/>
      <c r="D3" s="763"/>
      <c r="E3" s="764"/>
    </row>
    <row r="4" spans="1:5" ht="26.25">
      <c r="A4" s="160" t="s">
        <v>329</v>
      </c>
      <c r="B4" s="161"/>
      <c r="C4" s="161"/>
      <c r="D4" s="161"/>
      <c r="E4" s="227"/>
    </row>
    <row r="5" spans="1:6" s="230" customFormat="1" ht="28.5" customHeight="1">
      <c r="A5" s="228" t="s">
        <v>134</v>
      </c>
      <c r="B5" s="229"/>
      <c r="C5" s="229"/>
      <c r="D5" s="229"/>
      <c r="E5" s="210" t="s">
        <v>133</v>
      </c>
      <c r="F5" s="171"/>
    </row>
    <row r="6" spans="1:8" s="230" customFormat="1" ht="47.25" customHeight="1">
      <c r="A6" s="623" t="s">
        <v>86</v>
      </c>
      <c r="B6" s="767" t="s">
        <v>87</v>
      </c>
      <c r="C6" s="768"/>
      <c r="D6" s="771" t="s">
        <v>121</v>
      </c>
      <c r="E6" s="771" t="s">
        <v>120</v>
      </c>
      <c r="F6" s="171"/>
      <c r="H6" s="231"/>
    </row>
    <row r="7" spans="1:5" ht="29.25" customHeight="1">
      <c r="A7" s="624"/>
      <c r="B7" s="232" t="s">
        <v>100</v>
      </c>
      <c r="C7" s="233" t="s">
        <v>101</v>
      </c>
      <c r="D7" s="772"/>
      <c r="E7" s="772"/>
    </row>
    <row r="8" spans="1:5" s="211" customFormat="1" ht="46.5">
      <c r="A8" s="195" t="s">
        <v>91</v>
      </c>
      <c r="B8" s="356" t="s">
        <v>576</v>
      </c>
      <c r="C8" s="357"/>
      <c r="D8" s="358" t="s">
        <v>232</v>
      </c>
      <c r="E8" s="359"/>
    </row>
    <row r="9" spans="1:5" s="211" customFormat="1" ht="69.75">
      <c r="A9" s="196" t="s">
        <v>97</v>
      </c>
      <c r="B9" s="356" t="s">
        <v>576</v>
      </c>
      <c r="C9" s="260"/>
      <c r="D9" s="408" t="s">
        <v>206</v>
      </c>
      <c r="E9" s="359"/>
    </row>
    <row r="10" spans="1:5" s="211" customFormat="1" ht="69.75">
      <c r="A10" s="196" t="s">
        <v>98</v>
      </c>
      <c r="B10" s="356" t="s">
        <v>576</v>
      </c>
      <c r="C10" s="260"/>
      <c r="D10" s="406" t="s">
        <v>233</v>
      </c>
      <c r="E10" s="359"/>
    </row>
    <row r="11" spans="1:5" s="211" customFormat="1" ht="69.75">
      <c r="A11" s="196" t="s">
        <v>99</v>
      </c>
      <c r="B11" s="405" t="s">
        <v>576</v>
      </c>
      <c r="C11" s="260"/>
      <c r="D11" s="406" t="s">
        <v>233</v>
      </c>
      <c r="E11" s="359"/>
    </row>
    <row r="12" spans="1:5" s="211" customFormat="1" ht="69.75">
      <c r="A12" s="196" t="s">
        <v>88</v>
      </c>
      <c r="B12" s="356" t="s">
        <v>576</v>
      </c>
      <c r="C12" s="260"/>
      <c r="D12" s="407" t="s">
        <v>207</v>
      </c>
      <c r="E12" s="359"/>
    </row>
    <row r="13" spans="1:5" s="234" customFormat="1" ht="26.25">
      <c r="A13" s="11" t="s">
        <v>102</v>
      </c>
      <c r="B13" s="773">
        <v>5</v>
      </c>
      <c r="C13" s="774"/>
      <c r="D13" s="774"/>
      <c r="E13" s="775"/>
    </row>
    <row r="14" spans="1:5" s="234" customFormat="1" ht="23.25">
      <c r="A14" s="228" t="s">
        <v>151</v>
      </c>
      <c r="B14" s="229"/>
      <c r="C14" s="229"/>
      <c r="D14" s="229"/>
      <c r="E14" s="174" t="s">
        <v>269</v>
      </c>
    </row>
    <row r="15" spans="1:5" ht="23.25" customHeight="1">
      <c r="A15" s="776" t="s">
        <v>152</v>
      </c>
      <c r="B15" s="776"/>
      <c r="C15" s="776"/>
      <c r="D15" s="776"/>
      <c r="E15" s="776"/>
    </row>
    <row r="16" spans="3:5" ht="23.25" customHeight="1">
      <c r="C16" s="766" t="s">
        <v>170</v>
      </c>
      <c r="D16" s="766"/>
      <c r="E16" s="766"/>
    </row>
    <row r="17" spans="1:5" ht="23.25">
      <c r="A17" s="162" t="s">
        <v>199</v>
      </c>
      <c r="B17" s="229"/>
      <c r="C17" s="229"/>
      <c r="D17" s="229"/>
      <c r="E17" s="210"/>
    </row>
    <row r="18" spans="1:5" ht="23.25" customHeight="1">
      <c r="A18" s="115" t="s">
        <v>89</v>
      </c>
      <c r="C18" s="770" t="s">
        <v>90</v>
      </c>
      <c r="D18" s="770"/>
      <c r="E18" s="770"/>
    </row>
    <row r="19" spans="1:5" ht="23.25">
      <c r="A19" s="115" t="s">
        <v>67</v>
      </c>
      <c r="D19" s="770" t="s">
        <v>529</v>
      </c>
      <c r="E19" s="770"/>
    </row>
    <row r="20" spans="4:5" ht="23.25">
      <c r="D20" s="769" t="s">
        <v>752</v>
      </c>
      <c r="E20" s="769"/>
    </row>
  </sheetData>
  <sheetProtection/>
  <mergeCells count="13">
    <mergeCell ref="B13:E13"/>
    <mergeCell ref="A15:E15"/>
    <mergeCell ref="C16:E16"/>
    <mergeCell ref="A3:E3"/>
    <mergeCell ref="A1:E1"/>
    <mergeCell ref="C2:E2"/>
    <mergeCell ref="B6:C6"/>
    <mergeCell ref="A6:A7"/>
    <mergeCell ref="D20:E20"/>
    <mergeCell ref="C18:E18"/>
    <mergeCell ref="D19:E19"/>
    <mergeCell ref="E6:E7"/>
    <mergeCell ref="D6:D7"/>
  </mergeCells>
  <printOptions/>
  <pageMargins left="1.16" right="0.5511811023622047" top="1.3" bottom="0.984251968503937" header="0.5118110236220472" footer="0.31496062992125984"/>
  <pageSetup firstPageNumber="64" useFirstPageNumber="1" horizontalDpi="600" verticalDpi="600" orientation="landscape" paperSize="9" scale="79" r:id="rId1"/>
  <headerFooter alignWithMargins="0">
    <oddFooter>&amp;Cหน้า 3-&amp;P</oddFooter>
  </headerFooter>
  <rowBreaks count="1" manualBreakCount="1">
    <brk id="1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14"/>
  <sheetViews>
    <sheetView view="pageBreakPreview" zoomScaleNormal="80" zoomScaleSheetLayoutView="100" zoomScalePageLayoutView="0" workbookViewId="0" topLeftCell="A1">
      <selection activeCell="D14" sqref="D14"/>
    </sheetView>
  </sheetViews>
  <sheetFormatPr defaultColWidth="9.140625" defaultRowHeight="21.75"/>
  <cols>
    <col min="1" max="1" width="40.00390625" style="8" customWidth="1"/>
    <col min="2" max="2" width="29.7109375" style="8" customWidth="1"/>
    <col min="3" max="3" width="21.7109375" style="8" customWidth="1"/>
    <col min="4" max="4" width="19.8515625" style="8" customWidth="1"/>
    <col min="5" max="5" width="19.57421875" style="8" customWidth="1"/>
    <col min="6" max="16384" width="9.140625" style="8" customWidth="1"/>
  </cols>
  <sheetData>
    <row r="1" spans="1:5" ht="26.25">
      <c r="A1" s="780" t="s">
        <v>194</v>
      </c>
      <c r="B1" s="780"/>
      <c r="C1" s="780"/>
      <c r="D1" s="780"/>
      <c r="E1" s="780"/>
    </row>
    <row r="2" spans="1:5" ht="26.25">
      <c r="A2" s="66"/>
      <c r="B2" s="66"/>
      <c r="C2" s="781" t="s">
        <v>170</v>
      </c>
      <c r="D2" s="781"/>
      <c r="E2" s="781"/>
    </row>
    <row r="3" spans="1:5" ht="26.25">
      <c r="A3" s="705" t="s">
        <v>328</v>
      </c>
      <c r="B3" s="705"/>
      <c r="C3" s="705"/>
      <c r="D3" s="705"/>
      <c r="E3" s="706"/>
    </row>
    <row r="4" spans="1:5" ht="26.25">
      <c r="A4" s="38" t="s">
        <v>330</v>
      </c>
      <c r="B4" s="39"/>
      <c r="C4" s="39"/>
      <c r="D4" s="39"/>
      <c r="E4" s="67"/>
    </row>
    <row r="5" spans="1:5" ht="23.25">
      <c r="A5" s="68" t="s">
        <v>134</v>
      </c>
      <c r="B5" s="69"/>
      <c r="C5" s="69"/>
      <c r="D5" s="69"/>
      <c r="E5" s="57" t="s">
        <v>133</v>
      </c>
    </row>
    <row r="6" spans="1:5" ht="23.25">
      <c r="A6" s="782" t="s">
        <v>54</v>
      </c>
      <c r="B6" s="782" t="s">
        <v>76</v>
      </c>
      <c r="C6" s="784" t="s">
        <v>77</v>
      </c>
      <c r="D6" s="784"/>
      <c r="E6" s="784"/>
    </row>
    <row r="7" spans="1:5" ht="46.5">
      <c r="A7" s="783"/>
      <c r="B7" s="783"/>
      <c r="C7" s="40" t="s">
        <v>116</v>
      </c>
      <c r="D7" s="40" t="s">
        <v>117</v>
      </c>
      <c r="E7" s="41" t="s">
        <v>118</v>
      </c>
    </row>
    <row r="8" spans="1:5" s="324" customFormat="1" ht="46.5">
      <c r="A8" s="46" t="s">
        <v>234</v>
      </c>
      <c r="B8" s="308" t="s">
        <v>493</v>
      </c>
      <c r="C8" s="323" t="s">
        <v>576</v>
      </c>
      <c r="D8" s="308"/>
      <c r="E8" s="308"/>
    </row>
    <row r="9" spans="1:5" s="324" customFormat="1" ht="46.5">
      <c r="A9" s="46" t="s">
        <v>235</v>
      </c>
      <c r="B9" s="308" t="s">
        <v>493</v>
      </c>
      <c r="C9" s="323" t="s">
        <v>576</v>
      </c>
      <c r="D9" s="308"/>
      <c r="E9" s="308"/>
    </row>
    <row r="10" spans="1:5" s="324" customFormat="1" ht="46.5">
      <c r="A10" s="112" t="s">
        <v>236</v>
      </c>
      <c r="B10" s="308" t="s">
        <v>493</v>
      </c>
      <c r="C10" s="323" t="s">
        <v>576</v>
      </c>
      <c r="D10" s="325"/>
      <c r="E10" s="325"/>
    </row>
    <row r="11" spans="1:5" s="66" customFormat="1" ht="23.25">
      <c r="A11" s="326" t="s">
        <v>151</v>
      </c>
      <c r="B11" s="327"/>
      <c r="C11" s="327"/>
      <c r="D11" s="778" t="s">
        <v>269</v>
      </c>
      <c r="E11" s="779"/>
    </row>
    <row r="12" spans="1:5" s="66" customFormat="1" ht="23.25">
      <c r="A12" s="66" t="s">
        <v>89</v>
      </c>
      <c r="D12" s="777" t="s">
        <v>90</v>
      </c>
      <c r="E12" s="777"/>
    </row>
    <row r="13" spans="4:5" s="66" customFormat="1" ht="21.75" customHeight="1">
      <c r="D13" s="777" t="s">
        <v>246</v>
      </c>
      <c r="E13" s="777"/>
    </row>
    <row r="14" s="66" customFormat="1" ht="23.25">
      <c r="D14" s="66" t="s">
        <v>752</v>
      </c>
    </row>
  </sheetData>
  <sheetProtection/>
  <mergeCells count="9">
    <mergeCell ref="D13:E13"/>
    <mergeCell ref="D11:E11"/>
    <mergeCell ref="D12:E12"/>
    <mergeCell ref="A1:E1"/>
    <mergeCell ref="C2:E2"/>
    <mergeCell ref="A3:E3"/>
    <mergeCell ref="A6:A7"/>
    <mergeCell ref="B6:B7"/>
    <mergeCell ref="C6:E6"/>
  </mergeCells>
  <printOptions/>
  <pageMargins left="1.16" right="0.75" top="1.36" bottom="1" header="0.5" footer="0.5"/>
  <pageSetup horizontalDpi="600" verticalDpi="600" orientation="landscape" paperSize="9" r:id="rId1"/>
  <headerFooter alignWithMargins="0">
    <oddFooter>&amp;Cหน้า 3-&amp;P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A59"/>
  <sheetViews>
    <sheetView view="pageBreakPreview" zoomScaleNormal="75" zoomScaleSheetLayoutView="100" zoomScalePageLayoutView="0" workbookViewId="0" topLeftCell="H46">
      <selection activeCell="R58" sqref="R58:AA58"/>
    </sheetView>
  </sheetViews>
  <sheetFormatPr defaultColWidth="9.140625" defaultRowHeight="21.75"/>
  <cols>
    <col min="1" max="1" width="5.00390625" style="205" customWidth="1"/>
    <col min="2" max="2" width="45.421875" style="205" customWidth="1"/>
    <col min="3" max="3" width="29.57421875" style="205" customWidth="1"/>
    <col min="4" max="8" width="4.7109375" style="205" customWidth="1"/>
    <col min="9" max="9" width="5.7109375" style="205" customWidth="1"/>
    <col min="10" max="25" width="4.7109375" style="205" customWidth="1"/>
    <col min="26" max="26" width="7.7109375" style="205" customWidth="1"/>
    <col min="27" max="27" width="7.00390625" style="205" customWidth="1"/>
    <col min="28" max="28" width="18.57421875" style="205" customWidth="1"/>
    <col min="29" max="36" width="4.57421875" style="205" customWidth="1"/>
    <col min="37" max="16384" width="9.140625" style="205" customWidth="1"/>
  </cols>
  <sheetData>
    <row r="1" spans="1:27" ht="26.25">
      <c r="A1" s="473" t="s">
        <v>136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5"/>
    </row>
    <row r="2" spans="1:27" ht="26.25">
      <c r="A2" s="473" t="s">
        <v>149</v>
      </c>
      <c r="B2" s="474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7"/>
    </row>
    <row r="3" spans="1:27" ht="23.25">
      <c r="A3" s="387" t="s">
        <v>134</v>
      </c>
      <c r="B3" s="386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478" t="s">
        <v>133</v>
      </c>
      <c r="V3" s="478"/>
      <c r="W3" s="478"/>
      <c r="X3" s="478"/>
      <c r="Y3" s="478"/>
      <c r="Z3" s="478"/>
      <c r="AA3" s="479"/>
    </row>
    <row r="4" spans="1:27" ht="23.25">
      <c r="A4" s="481" t="s">
        <v>130</v>
      </c>
      <c r="B4" s="467" t="s">
        <v>114</v>
      </c>
      <c r="C4" s="470" t="s">
        <v>738</v>
      </c>
      <c r="D4" s="462" t="s">
        <v>122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4"/>
      <c r="Z4" s="480" t="s">
        <v>33</v>
      </c>
      <c r="AA4" s="480"/>
    </row>
    <row r="5" spans="1:27" ht="23.25">
      <c r="A5" s="482"/>
      <c r="B5" s="468"/>
      <c r="C5" s="471"/>
      <c r="D5" s="465" t="s">
        <v>39</v>
      </c>
      <c r="E5" s="466"/>
      <c r="F5" s="465" t="s">
        <v>38</v>
      </c>
      <c r="G5" s="466"/>
      <c r="H5" s="465" t="s">
        <v>37</v>
      </c>
      <c r="I5" s="466"/>
      <c r="J5" s="465" t="s">
        <v>41</v>
      </c>
      <c r="K5" s="466"/>
      <c r="L5" s="465" t="s">
        <v>40</v>
      </c>
      <c r="M5" s="466"/>
      <c r="N5" s="465" t="s">
        <v>42</v>
      </c>
      <c r="O5" s="466"/>
      <c r="P5" s="465" t="s">
        <v>43</v>
      </c>
      <c r="Q5" s="466"/>
      <c r="R5" s="465" t="s">
        <v>123</v>
      </c>
      <c r="S5" s="466"/>
      <c r="T5" s="465" t="s">
        <v>124</v>
      </c>
      <c r="U5" s="466"/>
      <c r="V5" s="465" t="s">
        <v>125</v>
      </c>
      <c r="W5" s="466"/>
      <c r="X5" s="465" t="s">
        <v>126</v>
      </c>
      <c r="Y5" s="466"/>
      <c r="Z5" s="484" t="s">
        <v>127</v>
      </c>
      <c r="AA5" s="484" t="s">
        <v>128</v>
      </c>
    </row>
    <row r="6" spans="1:27" ht="23.25">
      <c r="A6" s="483"/>
      <c r="B6" s="469"/>
      <c r="C6" s="472"/>
      <c r="D6" s="49" t="s">
        <v>11</v>
      </c>
      <c r="E6" s="49" t="s">
        <v>10</v>
      </c>
      <c r="F6" s="49" t="s">
        <v>11</v>
      </c>
      <c r="G6" s="49" t="s">
        <v>10</v>
      </c>
      <c r="H6" s="49" t="s">
        <v>11</v>
      </c>
      <c r="I6" s="49" t="s">
        <v>10</v>
      </c>
      <c r="J6" s="49" t="s">
        <v>11</v>
      </c>
      <c r="K6" s="49" t="s">
        <v>10</v>
      </c>
      <c r="L6" s="49" t="s">
        <v>11</v>
      </c>
      <c r="M6" s="49" t="s">
        <v>10</v>
      </c>
      <c r="N6" s="49" t="s">
        <v>11</v>
      </c>
      <c r="O6" s="49" t="s">
        <v>10</v>
      </c>
      <c r="P6" s="49" t="s">
        <v>11</v>
      </c>
      <c r="Q6" s="49" t="s">
        <v>10</v>
      </c>
      <c r="R6" s="49" t="s">
        <v>11</v>
      </c>
      <c r="S6" s="49" t="s">
        <v>10</v>
      </c>
      <c r="T6" s="49" t="s">
        <v>11</v>
      </c>
      <c r="U6" s="49" t="s">
        <v>10</v>
      </c>
      <c r="V6" s="49" t="s">
        <v>11</v>
      </c>
      <c r="W6" s="49" t="s">
        <v>10</v>
      </c>
      <c r="X6" s="49" t="s">
        <v>11</v>
      </c>
      <c r="Y6" s="49" t="s">
        <v>10</v>
      </c>
      <c r="Z6" s="485"/>
      <c r="AA6" s="485"/>
    </row>
    <row r="7" spans="1:27" ht="23.25">
      <c r="A7" s="352">
        <v>1</v>
      </c>
      <c r="B7" s="310" t="s">
        <v>337</v>
      </c>
      <c r="C7" s="310" t="s">
        <v>338</v>
      </c>
      <c r="D7" s="389"/>
      <c r="E7" s="389">
        <v>19</v>
      </c>
      <c r="F7" s="389"/>
      <c r="G7" s="389"/>
      <c r="H7" s="390"/>
      <c r="I7" s="390">
        <v>1719</v>
      </c>
      <c r="J7" s="389"/>
      <c r="K7" s="389"/>
      <c r="L7" s="389"/>
      <c r="M7" s="389">
        <v>106</v>
      </c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91">
        <f>SUM(D7:Y7)</f>
        <v>1844</v>
      </c>
      <c r="AA7" s="392"/>
    </row>
    <row r="8" spans="1:27" ht="42">
      <c r="A8" s="352">
        <v>2</v>
      </c>
      <c r="B8" s="310" t="s">
        <v>339</v>
      </c>
      <c r="C8" s="353" t="s">
        <v>340</v>
      </c>
      <c r="D8" s="392"/>
      <c r="E8" s="392"/>
      <c r="F8" s="392"/>
      <c r="G8" s="392"/>
      <c r="H8" s="392"/>
      <c r="I8" s="392"/>
      <c r="J8" s="392"/>
      <c r="K8" s="392"/>
      <c r="L8" s="392">
        <v>1</v>
      </c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1">
        <f aca="true" t="shared" si="0" ref="Z8:Z47">SUM(D8:Y8)</f>
        <v>1</v>
      </c>
      <c r="AA8" s="393"/>
    </row>
    <row r="9" spans="1:27" ht="23.25">
      <c r="A9" s="352">
        <v>3</v>
      </c>
      <c r="B9" s="310" t="s">
        <v>341</v>
      </c>
      <c r="C9" s="310" t="s">
        <v>342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4">
        <v>89</v>
      </c>
      <c r="V9" s="392"/>
      <c r="W9" s="392"/>
      <c r="X9" s="392"/>
      <c r="Y9" s="392"/>
      <c r="Z9" s="391">
        <f t="shared" si="0"/>
        <v>89</v>
      </c>
      <c r="AA9" s="393"/>
    </row>
    <row r="10" spans="1:27" ht="42">
      <c r="A10" s="352">
        <v>4</v>
      </c>
      <c r="B10" s="310" t="s">
        <v>343</v>
      </c>
      <c r="C10" s="310" t="s">
        <v>344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>
        <v>1</v>
      </c>
      <c r="U10" s="392"/>
      <c r="V10" s="392"/>
      <c r="W10" s="392"/>
      <c r="X10" s="392"/>
      <c r="Y10" s="392"/>
      <c r="Z10" s="391">
        <f t="shared" si="0"/>
        <v>1</v>
      </c>
      <c r="AA10" s="393"/>
    </row>
    <row r="11" spans="1:27" ht="23.25">
      <c r="A11" s="352">
        <v>5</v>
      </c>
      <c r="B11" s="310" t="s">
        <v>345</v>
      </c>
      <c r="C11" s="310" t="s">
        <v>338</v>
      </c>
      <c r="D11" s="392"/>
      <c r="E11" s="392"/>
      <c r="F11" s="392"/>
      <c r="G11" s="392"/>
      <c r="H11" s="392"/>
      <c r="I11" s="392"/>
      <c r="J11" s="392"/>
      <c r="K11" s="392"/>
      <c r="L11" s="392"/>
      <c r="M11" s="392">
        <v>15</v>
      </c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1">
        <f t="shared" si="0"/>
        <v>15</v>
      </c>
      <c r="AA11" s="393"/>
    </row>
    <row r="12" spans="1:27" ht="84">
      <c r="A12" s="352">
        <v>6</v>
      </c>
      <c r="B12" s="310" t="s">
        <v>411</v>
      </c>
      <c r="C12" s="310" t="s">
        <v>340</v>
      </c>
      <c r="D12" s="392"/>
      <c r="E12" s="392"/>
      <c r="F12" s="392"/>
      <c r="G12" s="392"/>
      <c r="H12" s="392">
        <v>1</v>
      </c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1">
        <f t="shared" si="0"/>
        <v>1</v>
      </c>
      <c r="AA12" s="393"/>
    </row>
    <row r="13" spans="1:27" ht="42">
      <c r="A13" s="352">
        <v>7</v>
      </c>
      <c r="B13" s="113" t="s">
        <v>412</v>
      </c>
      <c r="C13" s="113" t="s">
        <v>413</v>
      </c>
      <c r="D13" s="392"/>
      <c r="E13" s="392"/>
      <c r="F13" s="392"/>
      <c r="G13" s="392"/>
      <c r="H13" s="392">
        <v>1</v>
      </c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1">
        <f t="shared" si="0"/>
        <v>1</v>
      </c>
      <c r="AA13" s="393"/>
    </row>
    <row r="14" spans="1:27" ht="63">
      <c r="A14" s="352">
        <v>8</v>
      </c>
      <c r="B14" s="113" t="s">
        <v>414</v>
      </c>
      <c r="C14" s="113" t="s">
        <v>415</v>
      </c>
      <c r="D14" s="392"/>
      <c r="E14" s="392"/>
      <c r="F14" s="392"/>
      <c r="G14" s="392"/>
      <c r="H14" s="392">
        <v>1</v>
      </c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1">
        <f t="shared" si="0"/>
        <v>1</v>
      </c>
      <c r="AA14" s="393"/>
    </row>
    <row r="15" spans="1:27" ht="42">
      <c r="A15" s="352">
        <v>9</v>
      </c>
      <c r="B15" s="310" t="s">
        <v>416</v>
      </c>
      <c r="C15" s="310" t="s">
        <v>417</v>
      </c>
      <c r="D15" s="392"/>
      <c r="E15" s="392"/>
      <c r="F15" s="392"/>
      <c r="G15" s="392"/>
      <c r="H15" s="392">
        <v>1</v>
      </c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1">
        <f t="shared" si="0"/>
        <v>1</v>
      </c>
      <c r="AA15" s="393"/>
    </row>
    <row r="16" spans="1:27" ht="42">
      <c r="A16" s="352">
        <v>10</v>
      </c>
      <c r="B16" s="397" t="s">
        <v>418</v>
      </c>
      <c r="C16" s="397" t="s">
        <v>419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>
        <v>1</v>
      </c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1">
        <f t="shared" si="0"/>
        <v>1</v>
      </c>
      <c r="AA16" s="393"/>
    </row>
    <row r="17" spans="1:27" ht="84">
      <c r="A17" s="352">
        <v>11</v>
      </c>
      <c r="B17" s="310" t="s">
        <v>420</v>
      </c>
      <c r="C17" s="353" t="s">
        <v>340</v>
      </c>
      <c r="D17" s="392"/>
      <c r="E17" s="392"/>
      <c r="F17" s="392"/>
      <c r="G17" s="392"/>
      <c r="H17" s="392">
        <v>1</v>
      </c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1">
        <f t="shared" si="0"/>
        <v>1</v>
      </c>
      <c r="AA17" s="393"/>
    </row>
    <row r="18" spans="1:27" ht="63">
      <c r="A18" s="352">
        <v>12</v>
      </c>
      <c r="B18" s="310" t="s">
        <v>421</v>
      </c>
      <c r="C18" s="353" t="s">
        <v>422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>
        <v>1</v>
      </c>
      <c r="S18" s="392"/>
      <c r="T18" s="392"/>
      <c r="U18" s="392"/>
      <c r="V18" s="392"/>
      <c r="W18" s="392"/>
      <c r="X18" s="392"/>
      <c r="Y18" s="392"/>
      <c r="Z18" s="391">
        <f t="shared" si="0"/>
        <v>1</v>
      </c>
      <c r="AA18" s="393"/>
    </row>
    <row r="19" spans="1:27" ht="42">
      <c r="A19" s="352">
        <v>13</v>
      </c>
      <c r="B19" s="310" t="s">
        <v>423</v>
      </c>
      <c r="C19" s="310" t="s">
        <v>424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>
        <v>1</v>
      </c>
      <c r="Q19" s="392"/>
      <c r="R19" s="392"/>
      <c r="S19" s="392"/>
      <c r="T19" s="392"/>
      <c r="U19" s="392"/>
      <c r="V19" s="392"/>
      <c r="W19" s="392"/>
      <c r="X19" s="392"/>
      <c r="Y19" s="392"/>
      <c r="Z19" s="391">
        <f t="shared" si="0"/>
        <v>1</v>
      </c>
      <c r="AA19" s="393"/>
    </row>
    <row r="20" spans="1:27" ht="63">
      <c r="A20" s="352">
        <v>14</v>
      </c>
      <c r="B20" s="310" t="s">
        <v>425</v>
      </c>
      <c r="C20" s="353" t="s">
        <v>426</v>
      </c>
      <c r="D20" s="392"/>
      <c r="E20" s="392"/>
      <c r="F20" s="392"/>
      <c r="G20" s="392"/>
      <c r="H20" s="392">
        <v>1</v>
      </c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1">
        <f t="shared" si="0"/>
        <v>1</v>
      </c>
      <c r="AA20" s="393"/>
    </row>
    <row r="21" spans="1:27" ht="63">
      <c r="A21" s="352">
        <v>15</v>
      </c>
      <c r="B21" s="310" t="s">
        <v>427</v>
      </c>
      <c r="C21" s="353" t="s">
        <v>428</v>
      </c>
      <c r="D21" s="392"/>
      <c r="E21" s="392"/>
      <c r="F21" s="392"/>
      <c r="G21" s="392"/>
      <c r="H21" s="392">
        <v>1</v>
      </c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1">
        <f t="shared" si="0"/>
        <v>1</v>
      </c>
      <c r="AA21" s="393"/>
    </row>
    <row r="22" spans="1:27" ht="63">
      <c r="A22" s="352">
        <v>16</v>
      </c>
      <c r="B22" s="310" t="s">
        <v>429</v>
      </c>
      <c r="C22" s="310" t="s">
        <v>430</v>
      </c>
      <c r="D22" s="392"/>
      <c r="E22" s="392"/>
      <c r="F22" s="392"/>
      <c r="G22" s="392"/>
      <c r="H22" s="392">
        <v>1</v>
      </c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1">
        <f t="shared" si="0"/>
        <v>1</v>
      </c>
      <c r="AA22" s="393"/>
    </row>
    <row r="23" spans="1:27" ht="42">
      <c r="A23" s="352">
        <v>17</v>
      </c>
      <c r="B23" s="310" t="s">
        <v>431</v>
      </c>
      <c r="C23" s="310" t="s">
        <v>432</v>
      </c>
      <c r="D23" s="392"/>
      <c r="E23" s="392"/>
      <c r="F23" s="392"/>
      <c r="G23" s="392"/>
      <c r="H23" s="392">
        <v>1</v>
      </c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1">
        <f t="shared" si="0"/>
        <v>1</v>
      </c>
      <c r="AA23" s="393"/>
    </row>
    <row r="24" spans="1:27" ht="42">
      <c r="A24" s="352">
        <v>18</v>
      </c>
      <c r="B24" s="310" t="s">
        <v>433</v>
      </c>
      <c r="C24" s="310" t="s">
        <v>434</v>
      </c>
      <c r="D24" s="392"/>
      <c r="E24" s="392"/>
      <c r="F24" s="392"/>
      <c r="G24" s="392"/>
      <c r="H24" s="392">
        <v>1</v>
      </c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1">
        <f t="shared" si="0"/>
        <v>1</v>
      </c>
      <c r="AA24" s="393"/>
    </row>
    <row r="25" spans="1:27" ht="84">
      <c r="A25" s="352">
        <v>19</v>
      </c>
      <c r="B25" s="310" t="s">
        <v>435</v>
      </c>
      <c r="C25" s="310" t="s">
        <v>436</v>
      </c>
      <c r="D25" s="392"/>
      <c r="E25" s="392"/>
      <c r="F25" s="392"/>
      <c r="G25" s="392"/>
      <c r="H25" s="392">
        <v>1</v>
      </c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1">
        <f t="shared" si="0"/>
        <v>1</v>
      </c>
      <c r="AA25" s="393"/>
    </row>
    <row r="26" spans="1:27" ht="63">
      <c r="A26" s="352">
        <v>20</v>
      </c>
      <c r="B26" s="310" t="s">
        <v>437</v>
      </c>
      <c r="C26" s="310" t="s">
        <v>438</v>
      </c>
      <c r="D26" s="392"/>
      <c r="E26" s="392"/>
      <c r="F26" s="392"/>
      <c r="G26" s="392"/>
      <c r="H26" s="392">
        <v>1</v>
      </c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1">
        <f t="shared" si="0"/>
        <v>1</v>
      </c>
      <c r="AA26" s="393"/>
    </row>
    <row r="27" spans="1:27" ht="63">
      <c r="A27" s="352">
        <v>21</v>
      </c>
      <c r="B27" s="395" t="s">
        <v>439</v>
      </c>
      <c r="C27" s="395" t="s">
        <v>440</v>
      </c>
      <c r="D27" s="392"/>
      <c r="E27" s="392"/>
      <c r="F27" s="392"/>
      <c r="G27" s="392"/>
      <c r="H27" s="392">
        <v>1</v>
      </c>
      <c r="I27" s="392"/>
      <c r="J27" s="392"/>
      <c r="K27" s="392"/>
      <c r="L27" s="392"/>
      <c r="M27" s="392"/>
      <c r="N27" s="392"/>
      <c r="O27" s="392"/>
      <c r="P27" s="211"/>
      <c r="Q27" s="392"/>
      <c r="R27" s="392"/>
      <c r="S27" s="392"/>
      <c r="T27" s="392"/>
      <c r="U27" s="392"/>
      <c r="V27" s="392"/>
      <c r="W27" s="392"/>
      <c r="X27" s="392"/>
      <c r="Y27" s="392"/>
      <c r="Z27" s="391">
        <f t="shared" si="0"/>
        <v>1</v>
      </c>
      <c r="AA27" s="393"/>
    </row>
    <row r="28" spans="1:27" ht="42">
      <c r="A28" s="352">
        <v>22</v>
      </c>
      <c r="B28" s="310" t="s">
        <v>441</v>
      </c>
      <c r="C28" s="353" t="s">
        <v>442</v>
      </c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>
        <v>1</v>
      </c>
      <c r="Q28" s="392"/>
      <c r="R28" s="392"/>
      <c r="S28" s="392"/>
      <c r="T28" s="392"/>
      <c r="U28" s="392"/>
      <c r="V28" s="392"/>
      <c r="W28" s="392"/>
      <c r="X28" s="392"/>
      <c r="Y28" s="392"/>
      <c r="Z28" s="391">
        <f t="shared" si="0"/>
        <v>1</v>
      </c>
      <c r="AA28" s="393"/>
    </row>
    <row r="29" spans="1:27" ht="23.25">
      <c r="A29" s="352">
        <v>23</v>
      </c>
      <c r="B29" s="310" t="s">
        <v>443</v>
      </c>
      <c r="C29" s="353" t="s">
        <v>444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>
        <v>1</v>
      </c>
      <c r="Q29" s="392"/>
      <c r="R29" s="392"/>
      <c r="S29" s="392"/>
      <c r="T29" s="211"/>
      <c r="U29" s="392"/>
      <c r="V29" s="392"/>
      <c r="W29" s="392"/>
      <c r="X29" s="392"/>
      <c r="Y29" s="392"/>
      <c r="Z29" s="391">
        <f t="shared" si="0"/>
        <v>1</v>
      </c>
      <c r="AA29" s="393"/>
    </row>
    <row r="30" spans="1:27" ht="23.25">
      <c r="A30" s="352">
        <v>24</v>
      </c>
      <c r="B30" s="310" t="s">
        <v>445</v>
      </c>
      <c r="C30" s="353" t="s">
        <v>344</v>
      </c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>
        <v>1</v>
      </c>
      <c r="U30" s="392"/>
      <c r="V30" s="392"/>
      <c r="W30" s="392"/>
      <c r="X30" s="392"/>
      <c r="Y30" s="392"/>
      <c r="Z30" s="391">
        <f t="shared" si="0"/>
        <v>1</v>
      </c>
      <c r="AA30" s="393"/>
    </row>
    <row r="31" spans="1:27" ht="42">
      <c r="A31" s="352">
        <v>25</v>
      </c>
      <c r="B31" s="310" t="s">
        <v>446</v>
      </c>
      <c r="C31" s="353" t="s">
        <v>419</v>
      </c>
      <c r="D31" s="392"/>
      <c r="E31" s="392"/>
      <c r="F31" s="392"/>
      <c r="G31" s="392"/>
      <c r="H31" s="392">
        <v>1</v>
      </c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1">
        <f t="shared" si="0"/>
        <v>1</v>
      </c>
      <c r="AA31" s="393"/>
    </row>
    <row r="32" spans="1:27" ht="42">
      <c r="A32" s="352">
        <v>26</v>
      </c>
      <c r="B32" s="310" t="s">
        <v>447</v>
      </c>
      <c r="C32" s="353" t="s">
        <v>448</v>
      </c>
      <c r="D32" s="392"/>
      <c r="E32" s="392"/>
      <c r="F32" s="392"/>
      <c r="G32" s="392"/>
      <c r="H32" s="392">
        <v>1</v>
      </c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1">
        <f t="shared" si="0"/>
        <v>1</v>
      </c>
      <c r="AA32" s="393"/>
    </row>
    <row r="33" spans="1:27" ht="42">
      <c r="A33" s="352">
        <v>27</v>
      </c>
      <c r="B33" s="310" t="s">
        <v>449</v>
      </c>
      <c r="C33" s="353" t="s">
        <v>450</v>
      </c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>
        <v>1</v>
      </c>
      <c r="Q33" s="392"/>
      <c r="R33" s="392"/>
      <c r="S33" s="392"/>
      <c r="T33" s="392"/>
      <c r="U33" s="392"/>
      <c r="V33" s="392"/>
      <c r="W33" s="392"/>
      <c r="X33" s="392"/>
      <c r="Y33" s="392"/>
      <c r="Z33" s="391">
        <f t="shared" si="0"/>
        <v>1</v>
      </c>
      <c r="AA33" s="393"/>
    </row>
    <row r="34" spans="1:27" ht="42">
      <c r="A34" s="352">
        <v>28</v>
      </c>
      <c r="B34" s="310" t="s">
        <v>451</v>
      </c>
      <c r="C34" s="353" t="s">
        <v>434</v>
      </c>
      <c r="D34" s="392"/>
      <c r="E34" s="392"/>
      <c r="F34" s="392">
        <v>1</v>
      </c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1">
        <f t="shared" si="0"/>
        <v>1</v>
      </c>
      <c r="AA34" s="393"/>
    </row>
    <row r="35" spans="1:27" ht="42">
      <c r="A35" s="352">
        <v>29</v>
      </c>
      <c r="B35" s="310" t="s">
        <v>452</v>
      </c>
      <c r="C35" s="353" t="s">
        <v>453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>
        <v>1</v>
      </c>
      <c r="W35" s="392"/>
      <c r="X35" s="392"/>
      <c r="Y35" s="392"/>
      <c r="Z35" s="391">
        <f t="shared" si="0"/>
        <v>1</v>
      </c>
      <c r="AA35" s="393"/>
    </row>
    <row r="36" spans="1:27" ht="42">
      <c r="A36" s="352">
        <v>30</v>
      </c>
      <c r="B36" s="310" t="s">
        <v>454</v>
      </c>
      <c r="C36" s="353" t="s">
        <v>455</v>
      </c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>
        <v>1</v>
      </c>
      <c r="W36" s="392"/>
      <c r="X36" s="392"/>
      <c r="Y36" s="392"/>
      <c r="Z36" s="391">
        <f t="shared" si="0"/>
        <v>1</v>
      </c>
      <c r="AA36" s="393"/>
    </row>
    <row r="37" spans="1:27" ht="42">
      <c r="A37" s="352">
        <v>31</v>
      </c>
      <c r="B37" s="310" t="s">
        <v>456</v>
      </c>
      <c r="C37" s="310" t="s">
        <v>457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>
        <v>1</v>
      </c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1">
        <f t="shared" si="0"/>
        <v>1</v>
      </c>
      <c r="AA37" s="393"/>
    </row>
    <row r="38" spans="1:27" ht="42">
      <c r="A38" s="352">
        <v>32</v>
      </c>
      <c r="B38" s="310" t="s">
        <v>458</v>
      </c>
      <c r="C38" s="310" t="s">
        <v>459</v>
      </c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>
        <v>1</v>
      </c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1">
        <f t="shared" si="0"/>
        <v>1</v>
      </c>
      <c r="AA38" s="393"/>
    </row>
    <row r="39" spans="1:27" ht="42">
      <c r="A39" s="352">
        <v>33</v>
      </c>
      <c r="B39" s="310" t="s">
        <v>460</v>
      </c>
      <c r="C39" s="353" t="s">
        <v>461</v>
      </c>
      <c r="D39" s="392"/>
      <c r="E39" s="392"/>
      <c r="F39" s="392"/>
      <c r="G39" s="392"/>
      <c r="H39" s="392">
        <v>1</v>
      </c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1">
        <f t="shared" si="0"/>
        <v>1</v>
      </c>
      <c r="AA39" s="393"/>
    </row>
    <row r="40" spans="1:27" ht="42">
      <c r="A40" s="352">
        <v>34</v>
      </c>
      <c r="B40" s="310" t="s">
        <v>462</v>
      </c>
      <c r="C40" s="353" t="s">
        <v>463</v>
      </c>
      <c r="D40" s="392"/>
      <c r="E40" s="392"/>
      <c r="F40" s="392"/>
      <c r="G40" s="392"/>
      <c r="H40" s="392">
        <v>1</v>
      </c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1">
        <f t="shared" si="0"/>
        <v>1</v>
      </c>
      <c r="AA40" s="393"/>
    </row>
    <row r="41" spans="1:27" ht="42">
      <c r="A41" s="352">
        <v>35</v>
      </c>
      <c r="B41" s="310" t="s">
        <v>464</v>
      </c>
      <c r="C41" s="310" t="s">
        <v>465</v>
      </c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>
        <v>1</v>
      </c>
      <c r="Q41" s="392"/>
      <c r="R41" s="392"/>
      <c r="S41" s="392"/>
      <c r="T41" s="392"/>
      <c r="U41" s="392"/>
      <c r="V41" s="392"/>
      <c r="W41" s="392"/>
      <c r="X41" s="392"/>
      <c r="Y41" s="392"/>
      <c r="Z41" s="391">
        <f t="shared" si="0"/>
        <v>1</v>
      </c>
      <c r="AA41" s="393"/>
    </row>
    <row r="42" spans="1:27" ht="42">
      <c r="A42" s="352">
        <v>36</v>
      </c>
      <c r="B42" s="310" t="s">
        <v>466</v>
      </c>
      <c r="C42" s="353" t="s">
        <v>434</v>
      </c>
      <c r="D42" s="392"/>
      <c r="E42" s="392"/>
      <c r="F42" s="392">
        <v>1</v>
      </c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1">
        <f t="shared" si="0"/>
        <v>1</v>
      </c>
      <c r="AA42" s="393"/>
    </row>
    <row r="43" spans="1:27" ht="63">
      <c r="A43" s="352">
        <v>37</v>
      </c>
      <c r="B43" s="310" t="s">
        <v>467</v>
      </c>
      <c r="C43" s="310" t="s">
        <v>468</v>
      </c>
      <c r="D43" s="392">
        <v>1</v>
      </c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1">
        <f t="shared" si="0"/>
        <v>1</v>
      </c>
      <c r="AA43" s="393"/>
    </row>
    <row r="44" spans="1:27" ht="42">
      <c r="A44" s="352">
        <v>38</v>
      </c>
      <c r="B44" s="310" t="s">
        <v>469</v>
      </c>
      <c r="C44" s="310" t="s">
        <v>470</v>
      </c>
      <c r="D44" s="392"/>
      <c r="E44" s="392"/>
      <c r="F44" s="392">
        <v>1</v>
      </c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1">
        <f t="shared" si="0"/>
        <v>1</v>
      </c>
      <c r="AA44" s="393"/>
    </row>
    <row r="45" spans="1:27" ht="63">
      <c r="A45" s="352">
        <v>39</v>
      </c>
      <c r="B45" s="310" t="s">
        <v>471</v>
      </c>
      <c r="C45" s="310" t="s">
        <v>442</v>
      </c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>
        <v>1</v>
      </c>
      <c r="Q45" s="392"/>
      <c r="R45" s="392"/>
      <c r="S45" s="392"/>
      <c r="T45" s="392"/>
      <c r="U45" s="392"/>
      <c r="V45" s="392"/>
      <c r="W45" s="392"/>
      <c r="X45" s="392"/>
      <c r="Y45" s="392"/>
      <c r="Z45" s="391">
        <f t="shared" si="0"/>
        <v>1</v>
      </c>
      <c r="AA45" s="393"/>
    </row>
    <row r="46" spans="1:27" ht="42">
      <c r="A46" s="352">
        <v>40</v>
      </c>
      <c r="B46" s="310" t="s">
        <v>472</v>
      </c>
      <c r="C46" s="310" t="s">
        <v>473</v>
      </c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>
        <v>1</v>
      </c>
      <c r="Q46" s="392"/>
      <c r="R46" s="392"/>
      <c r="S46" s="392"/>
      <c r="T46" s="392"/>
      <c r="U46" s="392"/>
      <c r="V46" s="392"/>
      <c r="W46" s="392"/>
      <c r="X46" s="392"/>
      <c r="Y46" s="392"/>
      <c r="Z46" s="391">
        <f t="shared" si="0"/>
        <v>1</v>
      </c>
      <c r="AA46" s="393"/>
    </row>
    <row r="47" spans="1:27" ht="42">
      <c r="A47" s="352">
        <v>41</v>
      </c>
      <c r="B47" s="310" t="s">
        <v>474</v>
      </c>
      <c r="C47" s="310" t="s">
        <v>475</v>
      </c>
      <c r="D47" s="392">
        <v>1</v>
      </c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1">
        <f t="shared" si="0"/>
        <v>1</v>
      </c>
      <c r="AA47" s="393"/>
    </row>
    <row r="48" spans="1:27" ht="23.25">
      <c r="A48" s="488" t="s">
        <v>14</v>
      </c>
      <c r="B48" s="489"/>
      <c r="C48" s="490"/>
      <c r="D48" s="249">
        <f>SUM(D7:D47)</f>
        <v>2</v>
      </c>
      <c r="E48" s="249">
        <f aca="true" t="shared" si="1" ref="E48:M48">SUM(E7:E47)</f>
        <v>19</v>
      </c>
      <c r="F48" s="249">
        <f t="shared" si="1"/>
        <v>3</v>
      </c>
      <c r="G48" s="249">
        <f t="shared" si="1"/>
        <v>0</v>
      </c>
      <c r="H48" s="249">
        <f t="shared" si="1"/>
        <v>17</v>
      </c>
      <c r="I48" s="249">
        <f t="shared" si="1"/>
        <v>1719</v>
      </c>
      <c r="J48" s="249">
        <f t="shared" si="1"/>
        <v>0</v>
      </c>
      <c r="K48" s="249">
        <f t="shared" si="1"/>
        <v>0</v>
      </c>
      <c r="L48" s="249">
        <f t="shared" si="1"/>
        <v>1</v>
      </c>
      <c r="M48" s="249">
        <f t="shared" si="1"/>
        <v>121</v>
      </c>
      <c r="N48" s="249">
        <f aca="true" t="shared" si="2" ref="N48:AA48">SUM(N7:N47)</f>
        <v>3</v>
      </c>
      <c r="O48" s="249">
        <f t="shared" si="2"/>
        <v>0</v>
      </c>
      <c r="P48" s="249">
        <v>7</v>
      </c>
      <c r="Q48" s="249">
        <f t="shared" si="2"/>
        <v>0</v>
      </c>
      <c r="R48" s="249">
        <f t="shared" si="2"/>
        <v>1</v>
      </c>
      <c r="S48" s="249">
        <f t="shared" si="2"/>
        <v>0</v>
      </c>
      <c r="T48" s="249">
        <f t="shared" si="2"/>
        <v>2</v>
      </c>
      <c r="U48" s="249">
        <f t="shared" si="2"/>
        <v>89</v>
      </c>
      <c r="V48" s="249">
        <f t="shared" si="2"/>
        <v>2</v>
      </c>
      <c r="W48" s="249">
        <f t="shared" si="2"/>
        <v>0</v>
      </c>
      <c r="X48" s="249">
        <f t="shared" si="2"/>
        <v>0</v>
      </c>
      <c r="Y48" s="249">
        <f t="shared" si="2"/>
        <v>0</v>
      </c>
      <c r="Z48" s="249">
        <f t="shared" si="2"/>
        <v>1986</v>
      </c>
      <c r="AA48" s="249">
        <f t="shared" si="2"/>
        <v>0</v>
      </c>
    </row>
    <row r="49" spans="1:27" ht="23.25">
      <c r="A49" s="488" t="s">
        <v>35</v>
      </c>
      <c r="B49" s="489"/>
      <c r="C49" s="490"/>
      <c r="D49" s="246"/>
      <c r="E49" s="246"/>
      <c r="F49" s="246"/>
      <c r="G49" s="246"/>
      <c r="H49" s="250"/>
      <c r="I49" s="491">
        <f>SUM(I48,E48,G48,K48,M48,O48,Q48,S48,U48,W48,Y48)</f>
        <v>1948</v>
      </c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251"/>
      <c r="AA49" s="245"/>
    </row>
    <row r="50" spans="1:27" ht="23.25">
      <c r="A50" s="486" t="s">
        <v>135</v>
      </c>
      <c r="B50" s="487"/>
      <c r="C50" s="18"/>
      <c r="D50" s="18"/>
      <c r="E50" s="18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60" t="s">
        <v>269</v>
      </c>
      <c r="T50" s="460"/>
      <c r="U50" s="460"/>
      <c r="V50" s="460"/>
      <c r="W50" s="460"/>
      <c r="X50" s="460"/>
      <c r="Y50" s="460"/>
      <c r="Z50" s="460"/>
      <c r="AA50" s="461"/>
    </row>
    <row r="51" spans="1:27" s="4" customFormat="1" ht="26.25" customHeight="1">
      <c r="A51" s="70" t="s">
        <v>183</v>
      </c>
      <c r="B51" s="26"/>
      <c r="C51" s="26"/>
      <c r="D51" s="26"/>
      <c r="E51" s="26"/>
      <c r="F51" s="26"/>
      <c r="G51" s="26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400"/>
    </row>
    <row r="52" spans="1:27" s="4" customFormat="1" ht="26.25" customHeight="1">
      <c r="A52" s="30" t="s">
        <v>184</v>
      </c>
      <c r="B52" s="31" t="s">
        <v>185</v>
      </c>
      <c r="C52" s="31"/>
      <c r="D52" s="31"/>
      <c r="E52" s="31"/>
      <c r="F52" s="31"/>
      <c r="G52" s="31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401"/>
    </row>
    <row r="53" spans="1:27" s="4" customFormat="1" ht="26.25" customHeight="1">
      <c r="A53" s="30"/>
      <c r="B53" s="31" t="s">
        <v>186</v>
      </c>
      <c r="C53" s="31"/>
      <c r="D53" s="31"/>
      <c r="E53" s="31"/>
      <c r="F53" s="31"/>
      <c r="G53" s="31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401"/>
    </row>
    <row r="54" spans="1:27" s="4" customFormat="1" ht="26.25" customHeight="1">
      <c r="A54" s="30"/>
      <c r="B54" s="31" t="s">
        <v>187</v>
      </c>
      <c r="C54" s="31"/>
      <c r="D54" s="31"/>
      <c r="E54" s="31"/>
      <c r="F54" s="31"/>
      <c r="G54" s="31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401"/>
    </row>
    <row r="55" spans="1:27" s="4" customFormat="1" ht="26.25" customHeight="1">
      <c r="A55" s="384"/>
      <c r="B55" s="385" t="s">
        <v>188</v>
      </c>
      <c r="C55" s="385"/>
      <c r="D55" s="385"/>
      <c r="E55" s="385"/>
      <c r="F55" s="385"/>
      <c r="G55" s="38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3"/>
    </row>
    <row r="56" spans="1:27" s="2" customFormat="1" ht="23.25">
      <c r="A56" s="2" t="s">
        <v>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92" t="s">
        <v>18</v>
      </c>
      <c r="W56" s="492"/>
      <c r="X56" s="492"/>
      <c r="Y56" s="492"/>
      <c r="Z56" s="492"/>
      <c r="AA56" s="492"/>
    </row>
    <row r="57" spans="1:27" s="2" customFormat="1" ht="23.25">
      <c r="A57" s="2" t="s">
        <v>189</v>
      </c>
      <c r="P57" s="450"/>
      <c r="Q57" s="450"/>
      <c r="R57" s="450"/>
      <c r="S57" s="450"/>
      <c r="T57" s="450"/>
      <c r="U57" s="450"/>
      <c r="V57" s="450"/>
      <c r="W57" s="449" t="s">
        <v>246</v>
      </c>
      <c r="X57" s="449"/>
      <c r="Y57" s="449"/>
      <c r="Z57" s="449"/>
      <c r="AA57" s="449"/>
    </row>
    <row r="58" spans="1:27" s="2" customFormat="1" ht="23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49" t="s">
        <v>752</v>
      </c>
      <c r="S58" s="449"/>
      <c r="T58" s="449"/>
      <c r="U58" s="449"/>
      <c r="V58" s="449"/>
      <c r="W58" s="449"/>
      <c r="X58" s="449"/>
      <c r="Y58" s="449"/>
      <c r="Z58" s="449"/>
      <c r="AA58" s="449"/>
    </row>
    <row r="59" ht="23.25">
      <c r="C59" s="396"/>
    </row>
  </sheetData>
  <sheetProtection/>
  <mergeCells count="30">
    <mergeCell ref="R58:AA58"/>
    <mergeCell ref="P57:V57"/>
    <mergeCell ref="V56:AA56"/>
    <mergeCell ref="W57:AA57"/>
    <mergeCell ref="J5:K5"/>
    <mergeCell ref="S50:AA50"/>
    <mergeCell ref="A50:B50"/>
    <mergeCell ref="A48:C48"/>
    <mergeCell ref="A49:C49"/>
    <mergeCell ref="I49:Y49"/>
    <mergeCell ref="A1:AA1"/>
    <mergeCell ref="A2:AA2"/>
    <mergeCell ref="U3:AA3"/>
    <mergeCell ref="Z4:AA4"/>
    <mergeCell ref="A4:A6"/>
    <mergeCell ref="AA5:AA6"/>
    <mergeCell ref="N5:O5"/>
    <mergeCell ref="X5:Y5"/>
    <mergeCell ref="Z5:Z6"/>
    <mergeCell ref="D5:E5"/>
    <mergeCell ref="D4:Y4"/>
    <mergeCell ref="F5:G5"/>
    <mergeCell ref="L5:M5"/>
    <mergeCell ref="T5:U5"/>
    <mergeCell ref="P5:Q5"/>
    <mergeCell ref="B4:B6"/>
    <mergeCell ref="C4:C6"/>
    <mergeCell ref="H5:I5"/>
    <mergeCell ref="R5:S5"/>
    <mergeCell ref="V5:W5"/>
  </mergeCells>
  <printOptions/>
  <pageMargins left="0.6299212598425197" right="0.5511811023622047" top="1.78" bottom="0.984251968503937" header="1.36" footer="0.31496062992125984"/>
  <pageSetup horizontalDpi="600" verticalDpi="600" orientation="landscape" paperSize="9" scale="73" r:id="rId1"/>
  <headerFooter alignWithMargins="0">
    <oddHeader>&amp;L&amp;"Angsana New,ตัวหนา"&amp;18           ข้อมูลการดำเนินงานคณะวิศวกรรมศาสตร์ มหาวิทยาลัยสงขลานครินทร์ ประจำปีการศึกษา 2549 / งปม.2549&amp;R&amp;"Angsana New,ตัวหนา"&amp;18F-Data-EQ03-1-2 V.1:May-50 1/1</oddHeader>
    <oddFooter>&amp;Cหน้า 3-&amp;P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43"/>
  <sheetViews>
    <sheetView view="pageBreakPreview" zoomScaleSheetLayoutView="100" zoomScalePageLayoutView="0" workbookViewId="0" topLeftCell="A36">
      <selection activeCell="K43" sqref="K43:N43"/>
    </sheetView>
  </sheetViews>
  <sheetFormatPr defaultColWidth="9.140625" defaultRowHeight="21.75"/>
  <cols>
    <col min="1" max="1" width="5.57421875" style="136" customWidth="1"/>
    <col min="2" max="2" width="24.7109375" style="136" customWidth="1"/>
    <col min="3" max="3" width="12.7109375" style="155" customWidth="1"/>
    <col min="4" max="4" width="13.28125" style="153" customWidth="1"/>
    <col min="5" max="5" width="10.8515625" style="136" customWidth="1"/>
    <col min="6" max="6" width="9.7109375" style="136" customWidth="1"/>
    <col min="7" max="7" width="17.421875" style="136" customWidth="1"/>
    <col min="8" max="9" width="8.421875" style="153" customWidth="1"/>
    <col min="10" max="10" width="9.57421875" style="136" customWidth="1"/>
    <col min="11" max="11" width="9.421875" style="136" customWidth="1"/>
    <col min="12" max="12" width="10.00390625" style="153" customWidth="1"/>
    <col min="13" max="13" width="8.57421875" style="153" customWidth="1"/>
    <col min="14" max="14" width="12.421875" style="154" customWidth="1"/>
    <col min="15" max="16384" width="9.140625" style="136" customWidth="1"/>
  </cols>
  <sheetData>
    <row r="1" spans="1:14" ht="26.25">
      <c r="A1" s="501" t="s">
        <v>136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4" ht="26.25">
      <c r="A2" s="502" t="s">
        <v>150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23.25">
      <c r="A3" s="137" t="s">
        <v>134</v>
      </c>
      <c r="B3" s="138"/>
      <c r="C3" s="139"/>
      <c r="D3" s="140"/>
      <c r="E3" s="138"/>
      <c r="F3" s="138"/>
      <c r="G3" s="138"/>
      <c r="H3" s="140"/>
      <c r="I3" s="140"/>
      <c r="J3" s="138"/>
      <c r="K3" s="503" t="s">
        <v>133</v>
      </c>
      <c r="L3" s="503"/>
      <c r="M3" s="503"/>
      <c r="N3" s="504"/>
    </row>
    <row r="4" spans="1:14" ht="21">
      <c r="A4" s="506" t="s">
        <v>573</v>
      </c>
      <c r="B4" s="497" t="s">
        <v>137</v>
      </c>
      <c r="C4" s="499" t="s">
        <v>146</v>
      </c>
      <c r="D4" s="499" t="s">
        <v>285</v>
      </c>
      <c r="E4" s="499" t="s">
        <v>286</v>
      </c>
      <c r="F4" s="494" t="s">
        <v>138</v>
      </c>
      <c r="G4" s="494" t="s">
        <v>139</v>
      </c>
      <c r="H4" s="494" t="s">
        <v>140</v>
      </c>
      <c r="I4" s="494"/>
      <c r="J4" s="142" t="s">
        <v>141</v>
      </c>
      <c r="K4" s="131"/>
      <c r="L4" s="494" t="s">
        <v>142</v>
      </c>
      <c r="M4" s="494"/>
      <c r="N4" s="499" t="s">
        <v>288</v>
      </c>
    </row>
    <row r="5" spans="1:14" ht="42">
      <c r="A5" s="494"/>
      <c r="B5" s="498"/>
      <c r="C5" s="500"/>
      <c r="D5" s="500"/>
      <c r="E5" s="500"/>
      <c r="F5" s="494"/>
      <c r="G5" s="494"/>
      <c r="H5" s="131" t="s">
        <v>143</v>
      </c>
      <c r="I5" s="131" t="s">
        <v>144</v>
      </c>
      <c r="J5" s="131" t="s">
        <v>63</v>
      </c>
      <c r="K5" s="131" t="s">
        <v>145</v>
      </c>
      <c r="L5" s="130" t="s">
        <v>287</v>
      </c>
      <c r="M5" s="131" t="s">
        <v>145</v>
      </c>
      <c r="N5" s="505"/>
    </row>
    <row r="6" spans="1:14" ht="84">
      <c r="A6" s="106">
        <v>1</v>
      </c>
      <c r="B6" s="123" t="s">
        <v>476</v>
      </c>
      <c r="C6" s="123" t="s">
        <v>477</v>
      </c>
      <c r="D6" s="128">
        <v>38772</v>
      </c>
      <c r="E6" s="123" t="s">
        <v>478</v>
      </c>
      <c r="F6" s="123" t="s">
        <v>479</v>
      </c>
      <c r="G6" s="123" t="s">
        <v>480</v>
      </c>
      <c r="H6" s="367">
        <v>40</v>
      </c>
      <c r="I6" s="367">
        <v>40</v>
      </c>
      <c r="J6" s="124">
        <v>708750</v>
      </c>
      <c r="K6" s="124">
        <v>708750</v>
      </c>
      <c r="L6" s="130" t="s">
        <v>129</v>
      </c>
      <c r="M6" s="131" t="s">
        <v>129</v>
      </c>
      <c r="N6" s="147" t="s">
        <v>514</v>
      </c>
    </row>
    <row r="7" spans="1:14" ht="63">
      <c r="A7" s="106">
        <v>2</v>
      </c>
      <c r="B7" s="94" t="s">
        <v>481</v>
      </c>
      <c r="C7" s="108" t="s">
        <v>5</v>
      </c>
      <c r="D7" s="129" t="s">
        <v>482</v>
      </c>
      <c r="E7" s="95" t="s">
        <v>482</v>
      </c>
      <c r="F7" s="123" t="s">
        <v>479</v>
      </c>
      <c r="G7" s="96" t="s">
        <v>483</v>
      </c>
      <c r="H7" s="409">
        <v>25</v>
      </c>
      <c r="I7" s="409">
        <v>28</v>
      </c>
      <c r="J7" s="97">
        <v>42000</v>
      </c>
      <c r="K7" s="97">
        <v>42000</v>
      </c>
      <c r="L7" s="106" t="s">
        <v>129</v>
      </c>
      <c r="M7" s="106" t="s">
        <v>129</v>
      </c>
      <c r="N7" s="122">
        <v>76.51</v>
      </c>
    </row>
    <row r="8" spans="1:14" ht="63">
      <c r="A8" s="106">
        <v>3</v>
      </c>
      <c r="B8" s="94" t="s">
        <v>484</v>
      </c>
      <c r="C8" s="108" t="s">
        <v>5</v>
      </c>
      <c r="D8" s="129" t="s">
        <v>485</v>
      </c>
      <c r="E8" s="95" t="s">
        <v>485</v>
      </c>
      <c r="F8" s="123" t="s">
        <v>479</v>
      </c>
      <c r="G8" s="96" t="s">
        <v>486</v>
      </c>
      <c r="H8" s="409">
        <v>15</v>
      </c>
      <c r="I8" s="409">
        <v>14</v>
      </c>
      <c r="J8" s="97">
        <v>25200</v>
      </c>
      <c r="K8" s="97">
        <v>25200</v>
      </c>
      <c r="L8" s="106" t="s">
        <v>129</v>
      </c>
      <c r="M8" s="106" t="s">
        <v>129</v>
      </c>
      <c r="N8" s="98">
        <v>77.78</v>
      </c>
    </row>
    <row r="9" spans="1:14" ht="63">
      <c r="A9" s="106">
        <v>4</v>
      </c>
      <c r="B9" s="94" t="s">
        <v>487</v>
      </c>
      <c r="C9" s="108" t="s">
        <v>5</v>
      </c>
      <c r="D9" s="143">
        <v>18201</v>
      </c>
      <c r="E9" s="95" t="s">
        <v>488</v>
      </c>
      <c r="F9" s="123" t="s">
        <v>479</v>
      </c>
      <c r="G9" s="96" t="s">
        <v>483</v>
      </c>
      <c r="H9" s="409">
        <v>30</v>
      </c>
      <c r="I9" s="409">
        <v>39</v>
      </c>
      <c r="J9" s="99">
        <v>117000</v>
      </c>
      <c r="K9" s="99">
        <v>117000</v>
      </c>
      <c r="L9" s="106" t="s">
        <v>129</v>
      </c>
      <c r="M9" s="106" t="s">
        <v>129</v>
      </c>
      <c r="N9" s="98">
        <v>77.52</v>
      </c>
    </row>
    <row r="10" spans="1:14" ht="63">
      <c r="A10" s="106">
        <v>5</v>
      </c>
      <c r="B10" s="94" t="s">
        <v>489</v>
      </c>
      <c r="C10" s="108" t="s">
        <v>5</v>
      </c>
      <c r="D10" s="143">
        <v>18272</v>
      </c>
      <c r="E10" s="95" t="s">
        <v>490</v>
      </c>
      <c r="F10" s="123" t="s">
        <v>479</v>
      </c>
      <c r="G10" s="96" t="s">
        <v>491</v>
      </c>
      <c r="H10" s="409">
        <v>8</v>
      </c>
      <c r="I10" s="409">
        <v>12</v>
      </c>
      <c r="J10" s="99">
        <v>72000</v>
      </c>
      <c r="K10" s="99">
        <v>72000</v>
      </c>
      <c r="L10" s="106" t="s">
        <v>129</v>
      </c>
      <c r="M10" s="106" t="s">
        <v>129</v>
      </c>
      <c r="N10" s="144">
        <v>80</v>
      </c>
    </row>
    <row r="11" spans="1:14" ht="63">
      <c r="A11" s="106">
        <v>6</v>
      </c>
      <c r="B11" s="94" t="s">
        <v>492</v>
      </c>
      <c r="C11" s="108" t="s">
        <v>493</v>
      </c>
      <c r="D11" s="143">
        <v>18233</v>
      </c>
      <c r="E11" s="95" t="s">
        <v>494</v>
      </c>
      <c r="F11" s="123" t="s">
        <v>479</v>
      </c>
      <c r="G11" s="96" t="s">
        <v>495</v>
      </c>
      <c r="H11" s="367">
        <v>20</v>
      </c>
      <c r="I11" s="410">
        <v>15</v>
      </c>
      <c r="J11" s="100">
        <v>28000</v>
      </c>
      <c r="K11" s="99">
        <v>28000</v>
      </c>
      <c r="L11" s="106" t="s">
        <v>129</v>
      </c>
      <c r="M11" s="106" t="s">
        <v>129</v>
      </c>
      <c r="N11" s="122">
        <v>67.01</v>
      </c>
    </row>
    <row r="12" spans="1:14" ht="63">
      <c r="A12" s="106">
        <v>7</v>
      </c>
      <c r="B12" s="94" t="s">
        <v>496</v>
      </c>
      <c r="C12" s="108" t="s">
        <v>5</v>
      </c>
      <c r="D12" s="143">
        <v>18294</v>
      </c>
      <c r="E12" s="95" t="s">
        <v>497</v>
      </c>
      <c r="F12" s="123" t="s">
        <v>479</v>
      </c>
      <c r="G12" s="96" t="s">
        <v>491</v>
      </c>
      <c r="H12" s="409">
        <v>15</v>
      </c>
      <c r="I12" s="409">
        <v>7</v>
      </c>
      <c r="J12" s="99">
        <v>84000</v>
      </c>
      <c r="K12" s="99">
        <v>84000</v>
      </c>
      <c r="L12" s="106" t="s">
        <v>129</v>
      </c>
      <c r="M12" s="106" t="s">
        <v>129</v>
      </c>
      <c r="N12" s="98">
        <v>81.48</v>
      </c>
    </row>
    <row r="13" spans="1:14" ht="63">
      <c r="A13" s="106">
        <v>8</v>
      </c>
      <c r="B13" s="94" t="s">
        <v>498</v>
      </c>
      <c r="C13" s="108" t="s">
        <v>5</v>
      </c>
      <c r="D13" s="145">
        <v>18317</v>
      </c>
      <c r="E13" s="95" t="s">
        <v>499</v>
      </c>
      <c r="F13" s="123" t="s">
        <v>479</v>
      </c>
      <c r="G13" s="96" t="s">
        <v>491</v>
      </c>
      <c r="H13" s="409">
        <v>20</v>
      </c>
      <c r="I13" s="409">
        <v>15</v>
      </c>
      <c r="J13" s="99">
        <v>33000</v>
      </c>
      <c r="K13" s="99">
        <v>33000</v>
      </c>
      <c r="L13" s="106" t="s">
        <v>129</v>
      </c>
      <c r="M13" s="106" t="s">
        <v>129</v>
      </c>
      <c r="N13" s="98">
        <v>78.46</v>
      </c>
    </row>
    <row r="14" spans="1:14" ht="63">
      <c r="A14" s="106">
        <v>9</v>
      </c>
      <c r="B14" s="94" t="s">
        <v>500</v>
      </c>
      <c r="C14" s="108" t="s">
        <v>5</v>
      </c>
      <c r="D14" s="143">
        <v>18331</v>
      </c>
      <c r="E14" s="95" t="s">
        <v>501</v>
      </c>
      <c r="F14" s="123" t="s">
        <v>479</v>
      </c>
      <c r="G14" s="96" t="s">
        <v>502</v>
      </c>
      <c r="H14" s="409">
        <v>50</v>
      </c>
      <c r="I14" s="409">
        <v>50</v>
      </c>
      <c r="J14" s="124">
        <v>20000</v>
      </c>
      <c r="K14" s="124">
        <v>20000</v>
      </c>
      <c r="L14" s="364" t="s">
        <v>129</v>
      </c>
      <c r="M14" s="364" t="s">
        <v>129</v>
      </c>
      <c r="N14" s="122">
        <v>82.27</v>
      </c>
    </row>
    <row r="15" spans="1:14" ht="63">
      <c r="A15" s="106">
        <v>10</v>
      </c>
      <c r="B15" s="94" t="s">
        <v>503</v>
      </c>
      <c r="C15" s="108" t="s">
        <v>5</v>
      </c>
      <c r="D15" s="143">
        <v>18342</v>
      </c>
      <c r="E15" s="95" t="s">
        <v>504</v>
      </c>
      <c r="F15" s="123" t="s">
        <v>479</v>
      </c>
      <c r="G15" s="96" t="s">
        <v>491</v>
      </c>
      <c r="H15" s="409">
        <v>20</v>
      </c>
      <c r="I15" s="409">
        <v>11</v>
      </c>
      <c r="J15" s="101">
        <f>1200*11</f>
        <v>13200</v>
      </c>
      <c r="K15" s="101">
        <f>1200*11</f>
        <v>13200</v>
      </c>
      <c r="L15" s="146" t="s">
        <v>129</v>
      </c>
      <c r="M15" s="146" t="s">
        <v>129</v>
      </c>
      <c r="N15" s="98">
        <v>85.86</v>
      </c>
    </row>
    <row r="16" spans="1:14" ht="63">
      <c r="A16" s="106">
        <v>11</v>
      </c>
      <c r="B16" s="94" t="s">
        <v>505</v>
      </c>
      <c r="C16" s="108" t="s">
        <v>5</v>
      </c>
      <c r="D16" s="143">
        <v>18342</v>
      </c>
      <c r="E16" s="95" t="s">
        <v>506</v>
      </c>
      <c r="F16" s="96" t="s">
        <v>507</v>
      </c>
      <c r="G16" s="96" t="s">
        <v>507</v>
      </c>
      <c r="H16" s="409">
        <v>40</v>
      </c>
      <c r="I16" s="409">
        <v>40</v>
      </c>
      <c r="J16" s="102">
        <v>10000</v>
      </c>
      <c r="K16" s="102">
        <v>10000</v>
      </c>
      <c r="L16" s="364" t="s">
        <v>129</v>
      </c>
      <c r="M16" s="364" t="s">
        <v>129</v>
      </c>
      <c r="N16" s="144">
        <v>80</v>
      </c>
    </row>
    <row r="17" spans="1:14" ht="63">
      <c r="A17" s="106">
        <v>12</v>
      </c>
      <c r="B17" s="94" t="s">
        <v>508</v>
      </c>
      <c r="C17" s="108" t="s">
        <v>5</v>
      </c>
      <c r="D17" s="143">
        <v>18286</v>
      </c>
      <c r="E17" s="105" t="s">
        <v>497</v>
      </c>
      <c r="F17" s="123" t="s">
        <v>479</v>
      </c>
      <c r="G17" s="96" t="s">
        <v>491</v>
      </c>
      <c r="H17" s="409">
        <v>20</v>
      </c>
      <c r="I17" s="409">
        <v>25</v>
      </c>
      <c r="J17" s="146" t="s">
        <v>129</v>
      </c>
      <c r="K17" s="146" t="s">
        <v>129</v>
      </c>
      <c r="L17" s="132">
        <v>25207</v>
      </c>
      <c r="M17" s="132">
        <v>27707</v>
      </c>
      <c r="N17" s="103">
        <v>79.03</v>
      </c>
    </row>
    <row r="18" spans="1:14" ht="63">
      <c r="A18" s="106">
        <v>13</v>
      </c>
      <c r="B18" s="94" t="s">
        <v>509</v>
      </c>
      <c r="C18" s="108" t="s">
        <v>5</v>
      </c>
      <c r="D18" s="143">
        <v>18324</v>
      </c>
      <c r="E18" s="105" t="s">
        <v>510</v>
      </c>
      <c r="F18" s="123" t="s">
        <v>479</v>
      </c>
      <c r="G18" s="96" t="s">
        <v>491</v>
      </c>
      <c r="H18" s="409">
        <v>25</v>
      </c>
      <c r="I18" s="409">
        <v>24</v>
      </c>
      <c r="J18" s="146" t="s">
        <v>129</v>
      </c>
      <c r="K18" s="146" t="s">
        <v>129</v>
      </c>
      <c r="L18" s="133">
        <v>27272</v>
      </c>
      <c r="M18" s="133">
        <v>29772</v>
      </c>
      <c r="N18" s="98">
        <v>92.5</v>
      </c>
    </row>
    <row r="19" spans="1:14" ht="63">
      <c r="A19" s="106">
        <v>14</v>
      </c>
      <c r="B19" s="94" t="s">
        <v>511</v>
      </c>
      <c r="C19" s="108" t="s">
        <v>13</v>
      </c>
      <c r="D19" s="143">
        <v>18255</v>
      </c>
      <c r="E19" s="105" t="s">
        <v>512</v>
      </c>
      <c r="F19" s="123" t="s">
        <v>479</v>
      </c>
      <c r="G19" s="96" t="s">
        <v>513</v>
      </c>
      <c r="H19" s="409">
        <v>20</v>
      </c>
      <c r="I19" s="411">
        <v>30</v>
      </c>
      <c r="J19" s="146" t="s">
        <v>129</v>
      </c>
      <c r="K19" s="364" t="s">
        <v>129</v>
      </c>
      <c r="L19" s="133">
        <v>38000</v>
      </c>
      <c r="M19" s="133">
        <v>38000</v>
      </c>
      <c r="N19" s="122" t="s">
        <v>514</v>
      </c>
    </row>
    <row r="20" spans="1:14" ht="63">
      <c r="A20" s="106">
        <v>15</v>
      </c>
      <c r="B20" s="104" t="s">
        <v>515</v>
      </c>
      <c r="C20" s="108" t="s">
        <v>5</v>
      </c>
      <c r="D20" s="143">
        <v>18377</v>
      </c>
      <c r="E20" s="95" t="s">
        <v>516</v>
      </c>
      <c r="F20" s="123" t="s">
        <v>479</v>
      </c>
      <c r="G20" s="123" t="s">
        <v>517</v>
      </c>
      <c r="H20" s="367">
        <v>30</v>
      </c>
      <c r="I20" s="367">
        <v>32</v>
      </c>
      <c r="J20" s="131" t="s">
        <v>129</v>
      </c>
      <c r="K20" s="131" t="s">
        <v>129</v>
      </c>
      <c r="L20" s="235">
        <v>15000</v>
      </c>
      <c r="M20" s="146">
        <v>18003</v>
      </c>
      <c r="N20" s="147">
        <v>87.82</v>
      </c>
    </row>
    <row r="21" spans="1:14" ht="63">
      <c r="A21" s="106">
        <v>16</v>
      </c>
      <c r="B21" s="94" t="s">
        <v>518</v>
      </c>
      <c r="C21" s="108" t="s">
        <v>5</v>
      </c>
      <c r="D21" s="143">
        <v>17893</v>
      </c>
      <c r="E21" s="148" t="s">
        <v>519</v>
      </c>
      <c r="F21" s="123" t="s">
        <v>479</v>
      </c>
      <c r="G21" s="96" t="s">
        <v>520</v>
      </c>
      <c r="H21" s="367">
        <v>35</v>
      </c>
      <c r="I21" s="367">
        <v>40</v>
      </c>
      <c r="J21" s="97">
        <v>1000000</v>
      </c>
      <c r="K21" s="97">
        <v>1000000</v>
      </c>
      <c r="L21" s="106" t="s">
        <v>129</v>
      </c>
      <c r="M21" s="106" t="s">
        <v>129</v>
      </c>
      <c r="N21" s="122">
        <v>85.01</v>
      </c>
    </row>
    <row r="22" spans="1:14" ht="63">
      <c r="A22" s="106">
        <v>17</v>
      </c>
      <c r="B22" s="94" t="s">
        <v>521</v>
      </c>
      <c r="C22" s="108" t="s">
        <v>5</v>
      </c>
      <c r="D22" s="143">
        <v>17895</v>
      </c>
      <c r="E22" s="123" t="s">
        <v>522</v>
      </c>
      <c r="F22" s="123" t="s">
        <v>479</v>
      </c>
      <c r="G22" s="96" t="s">
        <v>520</v>
      </c>
      <c r="H22" s="367">
        <v>35</v>
      </c>
      <c r="I22" s="367">
        <v>35</v>
      </c>
      <c r="J22" s="97">
        <v>1000000</v>
      </c>
      <c r="K22" s="97">
        <v>1000000</v>
      </c>
      <c r="L22" s="106" t="s">
        <v>129</v>
      </c>
      <c r="M22" s="106" t="s">
        <v>129</v>
      </c>
      <c r="N22" s="122">
        <v>81.33</v>
      </c>
    </row>
    <row r="23" spans="1:14" ht="63">
      <c r="A23" s="106">
        <v>18</v>
      </c>
      <c r="B23" s="94" t="s">
        <v>523</v>
      </c>
      <c r="C23" s="108" t="s">
        <v>5</v>
      </c>
      <c r="D23" s="143">
        <v>17894</v>
      </c>
      <c r="E23" s="123" t="s">
        <v>524</v>
      </c>
      <c r="F23" s="123" t="s">
        <v>479</v>
      </c>
      <c r="G23" s="96" t="s">
        <v>520</v>
      </c>
      <c r="H23" s="367">
        <v>35</v>
      </c>
      <c r="I23" s="367">
        <v>37</v>
      </c>
      <c r="J23" s="97">
        <v>1000000</v>
      </c>
      <c r="K23" s="97">
        <v>1000000</v>
      </c>
      <c r="L23" s="106" t="s">
        <v>129</v>
      </c>
      <c r="M23" s="106" t="s">
        <v>129</v>
      </c>
      <c r="N23" s="122">
        <v>81.58</v>
      </c>
    </row>
    <row r="24" spans="1:14" ht="63">
      <c r="A24" s="106">
        <v>19</v>
      </c>
      <c r="B24" s="94" t="s">
        <v>525</v>
      </c>
      <c r="C24" s="108" t="s">
        <v>5</v>
      </c>
      <c r="D24" s="143">
        <v>18229</v>
      </c>
      <c r="E24" s="123" t="s">
        <v>526</v>
      </c>
      <c r="F24" s="123" t="s">
        <v>479</v>
      </c>
      <c r="G24" s="96" t="s">
        <v>520</v>
      </c>
      <c r="H24" s="367">
        <v>35</v>
      </c>
      <c r="I24" s="367">
        <v>37</v>
      </c>
      <c r="J24" s="124">
        <v>600000</v>
      </c>
      <c r="K24" s="124">
        <v>600000</v>
      </c>
      <c r="L24" s="106" t="s">
        <v>129</v>
      </c>
      <c r="M24" s="106" t="s">
        <v>129</v>
      </c>
      <c r="N24" s="122">
        <v>82.77</v>
      </c>
    </row>
    <row r="25" spans="1:14" ht="63">
      <c r="A25" s="106">
        <v>20</v>
      </c>
      <c r="B25" s="94" t="s">
        <v>527</v>
      </c>
      <c r="C25" s="108" t="s">
        <v>5</v>
      </c>
      <c r="D25" s="143">
        <v>18229</v>
      </c>
      <c r="E25" s="123" t="s">
        <v>528</v>
      </c>
      <c r="F25" s="123" t="s">
        <v>479</v>
      </c>
      <c r="G25" s="96" t="s">
        <v>520</v>
      </c>
      <c r="H25" s="367">
        <v>35</v>
      </c>
      <c r="I25" s="367">
        <v>40</v>
      </c>
      <c r="J25" s="124">
        <v>600000</v>
      </c>
      <c r="K25" s="124">
        <v>600000</v>
      </c>
      <c r="L25" s="106" t="s">
        <v>129</v>
      </c>
      <c r="M25" s="106" t="s">
        <v>129</v>
      </c>
      <c r="N25" s="122">
        <v>84.08</v>
      </c>
    </row>
    <row r="26" spans="1:14" ht="63">
      <c r="A26" s="106">
        <v>21</v>
      </c>
      <c r="B26" s="94" t="s">
        <v>530</v>
      </c>
      <c r="C26" s="108" t="s">
        <v>5</v>
      </c>
      <c r="D26" s="143">
        <v>18075</v>
      </c>
      <c r="E26" s="123" t="s">
        <v>531</v>
      </c>
      <c r="F26" s="123" t="s">
        <v>479</v>
      </c>
      <c r="G26" s="96" t="s">
        <v>520</v>
      </c>
      <c r="H26" s="367">
        <v>35</v>
      </c>
      <c r="I26" s="367">
        <v>35</v>
      </c>
      <c r="J26" s="124">
        <v>225000</v>
      </c>
      <c r="K26" s="124">
        <v>225000</v>
      </c>
      <c r="L26" s="106" t="s">
        <v>129</v>
      </c>
      <c r="M26" s="106" t="s">
        <v>129</v>
      </c>
      <c r="N26" s="147" t="s">
        <v>532</v>
      </c>
    </row>
    <row r="27" spans="1:14" ht="63">
      <c r="A27" s="106">
        <v>22</v>
      </c>
      <c r="B27" s="94" t="s">
        <v>533</v>
      </c>
      <c r="C27" s="108" t="s">
        <v>5</v>
      </c>
      <c r="D27" s="143">
        <v>18166</v>
      </c>
      <c r="E27" s="123" t="s">
        <v>534</v>
      </c>
      <c r="F27" s="123" t="s">
        <v>479</v>
      </c>
      <c r="G27" s="96" t="s">
        <v>520</v>
      </c>
      <c r="H27" s="367">
        <v>35</v>
      </c>
      <c r="I27" s="367">
        <v>35</v>
      </c>
      <c r="J27" s="365">
        <v>17000</v>
      </c>
      <c r="K27" s="365">
        <v>17000</v>
      </c>
      <c r="L27" s="366" t="s">
        <v>129</v>
      </c>
      <c r="M27" s="366" t="s">
        <v>129</v>
      </c>
      <c r="N27" s="147" t="s">
        <v>532</v>
      </c>
    </row>
    <row r="28" spans="1:14" ht="63">
      <c r="A28" s="106">
        <v>23</v>
      </c>
      <c r="B28" s="94" t="s">
        <v>535</v>
      </c>
      <c r="C28" s="108" t="s">
        <v>0</v>
      </c>
      <c r="D28" s="143">
        <v>18180</v>
      </c>
      <c r="E28" s="105" t="s">
        <v>536</v>
      </c>
      <c r="F28" s="123" t="s">
        <v>479</v>
      </c>
      <c r="G28" s="94" t="s">
        <v>537</v>
      </c>
      <c r="H28" s="367">
        <v>60</v>
      </c>
      <c r="I28" s="367">
        <v>51</v>
      </c>
      <c r="J28" s="236">
        <v>100000</v>
      </c>
      <c r="K28" s="236">
        <v>100000</v>
      </c>
      <c r="L28" s="366" t="s">
        <v>129</v>
      </c>
      <c r="M28" s="366" t="s">
        <v>129</v>
      </c>
      <c r="N28" s="122" t="s">
        <v>514</v>
      </c>
    </row>
    <row r="29" spans="1:14" ht="84">
      <c r="A29" s="106">
        <v>24</v>
      </c>
      <c r="B29" s="94" t="s">
        <v>538</v>
      </c>
      <c r="C29" s="108" t="s">
        <v>5</v>
      </c>
      <c r="D29" s="149" t="s">
        <v>539</v>
      </c>
      <c r="E29" s="105">
        <v>39005</v>
      </c>
      <c r="F29" s="123" t="s">
        <v>479</v>
      </c>
      <c r="G29" s="94" t="s">
        <v>540</v>
      </c>
      <c r="H29" s="367">
        <v>70</v>
      </c>
      <c r="I29" s="367">
        <v>68</v>
      </c>
      <c r="J29" s="236">
        <v>30400</v>
      </c>
      <c r="K29" s="236">
        <v>30400</v>
      </c>
      <c r="L29" s="366" t="s">
        <v>129</v>
      </c>
      <c r="M29" s="366" t="s">
        <v>129</v>
      </c>
      <c r="N29" s="147" t="s">
        <v>532</v>
      </c>
    </row>
    <row r="30" spans="1:14" ht="63">
      <c r="A30" s="106">
        <v>25</v>
      </c>
      <c r="B30" s="94" t="s">
        <v>541</v>
      </c>
      <c r="C30" s="108" t="s">
        <v>5</v>
      </c>
      <c r="D30" s="143">
        <v>18163</v>
      </c>
      <c r="E30" s="105" t="s">
        <v>542</v>
      </c>
      <c r="F30" s="94" t="s">
        <v>543</v>
      </c>
      <c r="G30" s="94" t="s">
        <v>543</v>
      </c>
      <c r="H30" s="367">
        <v>40</v>
      </c>
      <c r="I30" s="367">
        <v>37</v>
      </c>
      <c r="J30" s="236">
        <v>27000</v>
      </c>
      <c r="K30" s="236">
        <v>27000</v>
      </c>
      <c r="L30" s="366" t="s">
        <v>129</v>
      </c>
      <c r="M30" s="366" t="s">
        <v>129</v>
      </c>
      <c r="N30" s="98">
        <v>80.94</v>
      </c>
    </row>
    <row r="31" spans="1:14" ht="63">
      <c r="A31" s="106">
        <v>26</v>
      </c>
      <c r="B31" s="94" t="s">
        <v>544</v>
      </c>
      <c r="C31" s="108" t="s">
        <v>5</v>
      </c>
      <c r="D31" s="143">
        <v>18189</v>
      </c>
      <c r="E31" s="105" t="s">
        <v>545</v>
      </c>
      <c r="F31" s="94" t="s">
        <v>546</v>
      </c>
      <c r="G31" s="94" t="s">
        <v>546</v>
      </c>
      <c r="H31" s="367">
        <v>6</v>
      </c>
      <c r="I31" s="367">
        <v>7</v>
      </c>
      <c r="J31" s="236">
        <v>40000</v>
      </c>
      <c r="K31" s="236">
        <v>40000</v>
      </c>
      <c r="L31" s="366" t="s">
        <v>129</v>
      </c>
      <c r="M31" s="366" t="s">
        <v>129</v>
      </c>
      <c r="N31" s="98">
        <v>84.13</v>
      </c>
    </row>
    <row r="32" spans="1:14" ht="84">
      <c r="A32" s="106">
        <v>27</v>
      </c>
      <c r="B32" s="94" t="s">
        <v>547</v>
      </c>
      <c r="C32" s="108" t="s">
        <v>5</v>
      </c>
      <c r="D32" s="143">
        <v>18285</v>
      </c>
      <c r="E32" s="105" t="s">
        <v>548</v>
      </c>
      <c r="F32" s="94" t="s">
        <v>549</v>
      </c>
      <c r="G32" s="94" t="s">
        <v>549</v>
      </c>
      <c r="H32" s="367">
        <v>10</v>
      </c>
      <c r="I32" s="367">
        <v>49</v>
      </c>
      <c r="J32" s="236">
        <v>54000</v>
      </c>
      <c r="K32" s="236">
        <v>54000</v>
      </c>
      <c r="L32" s="366" t="s">
        <v>129</v>
      </c>
      <c r="M32" s="366" t="s">
        <v>129</v>
      </c>
      <c r="N32" s="122">
        <v>83.43</v>
      </c>
    </row>
    <row r="33" spans="1:14" ht="63">
      <c r="A33" s="106">
        <v>28</v>
      </c>
      <c r="B33" s="104" t="s">
        <v>541</v>
      </c>
      <c r="C33" s="108" t="s">
        <v>5</v>
      </c>
      <c r="D33" s="143">
        <v>18358</v>
      </c>
      <c r="E33" s="95" t="s">
        <v>550</v>
      </c>
      <c r="F33" s="104" t="s">
        <v>551</v>
      </c>
      <c r="G33" s="104" t="s">
        <v>551</v>
      </c>
      <c r="H33" s="409">
        <v>15</v>
      </c>
      <c r="I33" s="409">
        <v>8</v>
      </c>
      <c r="J33" s="237">
        <v>26000</v>
      </c>
      <c r="K33" s="237">
        <v>26000</v>
      </c>
      <c r="L33" s="366" t="s">
        <v>129</v>
      </c>
      <c r="M33" s="366" t="s">
        <v>129</v>
      </c>
      <c r="N33" s="144">
        <v>82</v>
      </c>
    </row>
    <row r="34" spans="1:14" ht="105">
      <c r="A34" s="106">
        <v>29</v>
      </c>
      <c r="B34" s="104" t="s">
        <v>552</v>
      </c>
      <c r="C34" s="108" t="s">
        <v>4</v>
      </c>
      <c r="D34" s="143">
        <v>18387</v>
      </c>
      <c r="E34" s="95" t="s">
        <v>553</v>
      </c>
      <c r="F34" s="123" t="s">
        <v>479</v>
      </c>
      <c r="G34" s="104" t="s">
        <v>554</v>
      </c>
      <c r="H34" s="367">
        <v>80</v>
      </c>
      <c r="I34" s="367">
        <v>109</v>
      </c>
      <c r="J34" s="237">
        <v>88000</v>
      </c>
      <c r="K34" s="237">
        <v>96691</v>
      </c>
      <c r="L34" s="366" t="s">
        <v>129</v>
      </c>
      <c r="M34" s="366" t="s">
        <v>129</v>
      </c>
      <c r="N34" s="144">
        <v>84</v>
      </c>
    </row>
    <row r="35" spans="1:14" ht="63">
      <c r="A35" s="106">
        <v>30</v>
      </c>
      <c r="B35" s="104" t="s">
        <v>555</v>
      </c>
      <c r="C35" s="108" t="s">
        <v>5</v>
      </c>
      <c r="D35" s="143">
        <v>18342</v>
      </c>
      <c r="E35" s="95" t="s">
        <v>556</v>
      </c>
      <c r="F35" s="123" t="s">
        <v>479</v>
      </c>
      <c r="G35" s="104" t="s">
        <v>557</v>
      </c>
      <c r="H35" s="107">
        <v>40</v>
      </c>
      <c r="I35" s="107">
        <v>47</v>
      </c>
      <c r="J35" s="366" t="s">
        <v>129</v>
      </c>
      <c r="K35" s="366" t="s">
        <v>129</v>
      </c>
      <c r="L35" s="366">
        <v>27500</v>
      </c>
      <c r="M35" s="366">
        <v>28229</v>
      </c>
      <c r="N35" s="365">
        <v>86.2</v>
      </c>
    </row>
    <row r="36" spans="1:14" ht="63">
      <c r="A36" s="106">
        <v>31</v>
      </c>
      <c r="B36" s="94" t="s">
        <v>558</v>
      </c>
      <c r="C36" s="108" t="s">
        <v>5</v>
      </c>
      <c r="D36" s="143">
        <v>18368</v>
      </c>
      <c r="E36" s="95" t="s">
        <v>559</v>
      </c>
      <c r="F36" s="123" t="s">
        <v>479</v>
      </c>
      <c r="G36" s="104" t="s">
        <v>557</v>
      </c>
      <c r="H36" s="107">
        <v>20</v>
      </c>
      <c r="I36" s="107">
        <v>19</v>
      </c>
      <c r="J36" s="238">
        <v>70000</v>
      </c>
      <c r="K36" s="238">
        <v>50080</v>
      </c>
      <c r="L36" s="366" t="s">
        <v>129</v>
      </c>
      <c r="M36" s="366" t="s">
        <v>129</v>
      </c>
      <c r="N36" s="365">
        <v>82.09</v>
      </c>
    </row>
    <row r="37" spans="1:14" ht="63">
      <c r="A37" s="106">
        <v>32</v>
      </c>
      <c r="B37" s="94" t="s">
        <v>560</v>
      </c>
      <c r="C37" s="108" t="s">
        <v>5</v>
      </c>
      <c r="D37" s="143">
        <v>18377</v>
      </c>
      <c r="E37" s="95" t="s">
        <v>561</v>
      </c>
      <c r="F37" s="123" t="s">
        <v>479</v>
      </c>
      <c r="G37" s="104" t="s">
        <v>562</v>
      </c>
      <c r="H37" s="107">
        <v>25</v>
      </c>
      <c r="I37" s="107">
        <v>18</v>
      </c>
      <c r="J37" s="366" t="s">
        <v>129</v>
      </c>
      <c r="K37" s="366" t="s">
        <v>129</v>
      </c>
      <c r="L37" s="366">
        <v>27500</v>
      </c>
      <c r="M37" s="366">
        <v>40389</v>
      </c>
      <c r="N37" s="365">
        <v>92.64</v>
      </c>
    </row>
    <row r="38" spans="1:14" ht="84">
      <c r="A38" s="106">
        <v>33</v>
      </c>
      <c r="B38" s="94" t="s">
        <v>563</v>
      </c>
      <c r="C38" s="108" t="s">
        <v>5</v>
      </c>
      <c r="D38" s="143">
        <v>18166</v>
      </c>
      <c r="E38" s="95" t="s">
        <v>564</v>
      </c>
      <c r="F38" s="123" t="s">
        <v>479</v>
      </c>
      <c r="G38" s="94" t="s">
        <v>540</v>
      </c>
      <c r="H38" s="107">
        <v>35</v>
      </c>
      <c r="I38" s="107">
        <v>35</v>
      </c>
      <c r="J38" s="366" t="s">
        <v>129</v>
      </c>
      <c r="K38" s="366" t="s">
        <v>129</v>
      </c>
      <c r="L38" s="366">
        <v>17000</v>
      </c>
      <c r="M38" s="366">
        <v>17000</v>
      </c>
      <c r="N38" s="147" t="s">
        <v>532</v>
      </c>
    </row>
    <row r="39" spans="1:14" ht="105">
      <c r="A39" s="106">
        <v>34</v>
      </c>
      <c r="B39" s="94" t="s">
        <v>565</v>
      </c>
      <c r="C39" s="108" t="s">
        <v>5</v>
      </c>
      <c r="D39" s="143">
        <v>18121</v>
      </c>
      <c r="E39" s="95" t="s">
        <v>566</v>
      </c>
      <c r="F39" s="123" t="s">
        <v>479</v>
      </c>
      <c r="G39" s="94" t="s">
        <v>540</v>
      </c>
      <c r="H39" s="107">
        <v>35</v>
      </c>
      <c r="I39" s="107">
        <v>35</v>
      </c>
      <c r="J39" s="366" t="s">
        <v>129</v>
      </c>
      <c r="K39" s="366" t="s">
        <v>129</v>
      </c>
      <c r="L39" s="366">
        <v>71200</v>
      </c>
      <c r="M39" s="366">
        <v>71200</v>
      </c>
      <c r="N39" s="147" t="s">
        <v>532</v>
      </c>
    </row>
    <row r="40" spans="1:14" ht="21">
      <c r="A40" s="150" t="s">
        <v>135</v>
      </c>
      <c r="B40" s="151"/>
      <c r="C40" s="151"/>
      <c r="D40" s="152"/>
      <c r="E40" s="151"/>
      <c r="F40" s="151"/>
      <c r="G40" s="151"/>
      <c r="H40" s="152"/>
      <c r="I40" s="152"/>
      <c r="J40" s="151"/>
      <c r="K40" s="151"/>
      <c r="L40" s="495" t="s">
        <v>269</v>
      </c>
      <c r="M40" s="495"/>
      <c r="N40" s="496"/>
    </row>
    <row r="41" spans="1:14" ht="21">
      <c r="A41" s="136" t="s">
        <v>734</v>
      </c>
      <c r="C41" s="136"/>
      <c r="L41" s="493" t="s">
        <v>735</v>
      </c>
      <c r="M41" s="493"/>
      <c r="N41" s="493"/>
    </row>
    <row r="42" spans="1:14" ht="21">
      <c r="A42" s="136" t="s">
        <v>736</v>
      </c>
      <c r="C42" s="136"/>
      <c r="L42" s="493" t="s">
        <v>246</v>
      </c>
      <c r="M42" s="493"/>
      <c r="N42" s="493"/>
    </row>
    <row r="43" spans="3:14" ht="21">
      <c r="C43" s="136"/>
      <c r="K43" s="493" t="s">
        <v>752</v>
      </c>
      <c r="L43" s="493"/>
      <c r="M43" s="493"/>
      <c r="N43" s="493"/>
    </row>
  </sheetData>
  <sheetProtection/>
  <mergeCells count="17">
    <mergeCell ref="A1:N1"/>
    <mergeCell ref="A2:N2"/>
    <mergeCell ref="K3:N3"/>
    <mergeCell ref="D4:D5"/>
    <mergeCell ref="E4:E5"/>
    <mergeCell ref="N4:N5"/>
    <mergeCell ref="H4:I4"/>
    <mergeCell ref="A4:A5"/>
    <mergeCell ref="K43:N43"/>
    <mergeCell ref="L4:M4"/>
    <mergeCell ref="L40:N40"/>
    <mergeCell ref="B4:B5"/>
    <mergeCell ref="F4:F5"/>
    <mergeCell ref="L41:N41"/>
    <mergeCell ref="L42:N42"/>
    <mergeCell ref="G4:G5"/>
    <mergeCell ref="C4:C5"/>
  </mergeCells>
  <printOptions/>
  <pageMargins left="0.75" right="0.75" top="1.82" bottom="0.95" header="1.36" footer="0.5"/>
  <pageSetup horizontalDpi="600" verticalDpi="600" orientation="landscape" paperSize="9" scale="88" r:id="rId1"/>
  <headerFooter alignWithMargins="0">
    <oddHeader>&amp;L&amp;"Angsana New,ตัวหนา"&amp;18           ข้อมูลการดำเนินงานคณะวิศวกรรมศาสตร์ มหาวิทยาลัยสงขลานครินทร์ ประจำปีการศึกษา 2549 / งปม.2549&amp;R&amp;"Angsana New,ตัวหนา"&amp;18F-Data-EQ03-1-2 V.1:May-50 1/1</oddHeader>
    <oddFooter>&amp;Cหน้า 3-&amp;P</oddFooter>
  </headerFooter>
  <rowBreaks count="4" manualBreakCount="4">
    <brk id="28" max="13" man="1"/>
    <brk id="32" max="13" man="1"/>
    <brk id="36" max="13" man="1"/>
    <brk id="4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R24"/>
  <sheetViews>
    <sheetView view="pageBreakPreview" zoomScaleSheetLayoutView="100" zoomScalePageLayoutView="0" workbookViewId="0" topLeftCell="B4">
      <selection activeCell="N22" sqref="N22:R22"/>
    </sheetView>
  </sheetViews>
  <sheetFormatPr defaultColWidth="9.140625" defaultRowHeight="21.75"/>
  <cols>
    <col min="1" max="1" width="23.57421875" style="0" customWidth="1"/>
    <col min="2" max="2" width="7.7109375" style="0" customWidth="1"/>
    <col min="3" max="3" width="6.57421875" style="0" customWidth="1"/>
    <col min="4" max="4" width="8.57421875" style="0" customWidth="1"/>
    <col min="5" max="5" width="7.8515625" style="0" customWidth="1"/>
    <col min="6" max="6" width="7.00390625" style="0" customWidth="1"/>
    <col min="7" max="7" width="8.57421875" style="0" customWidth="1"/>
    <col min="8" max="8" width="8.00390625" style="0" customWidth="1"/>
    <col min="9" max="9" width="6.57421875" style="0" customWidth="1"/>
    <col min="10" max="10" width="8.8515625" style="0" customWidth="1"/>
    <col min="11" max="11" width="7.57421875" style="0" customWidth="1"/>
    <col min="12" max="12" width="6.8515625" style="0" customWidth="1"/>
    <col min="13" max="13" width="8.421875" style="0" customWidth="1"/>
    <col min="14" max="14" width="9.28125" style="0" customWidth="1"/>
    <col min="15" max="15" width="6.28125" style="0" customWidth="1"/>
    <col min="16" max="16" width="8.421875" style="0" customWidth="1"/>
    <col min="17" max="17" width="7.140625" style="0" customWidth="1"/>
  </cols>
  <sheetData>
    <row r="1" spans="1:18" ht="26.25">
      <c r="A1" s="521" t="s">
        <v>132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07" t="s">
        <v>147</v>
      </c>
      <c r="O1" s="507"/>
      <c r="P1" s="507"/>
      <c r="Q1" s="507"/>
      <c r="R1" s="507"/>
    </row>
    <row r="2" spans="1:13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8" ht="56.25" customHeight="1">
      <c r="A3" s="519" t="s">
        <v>319</v>
      </c>
      <c r="B3" s="519"/>
      <c r="C3" s="519"/>
      <c r="D3" s="519"/>
      <c r="E3" s="519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520"/>
    </row>
    <row r="4" spans="1:18" ht="26.25">
      <c r="A4" s="522" t="s">
        <v>320</v>
      </c>
      <c r="B4" s="522"/>
      <c r="C4" s="522"/>
      <c r="D4" s="522"/>
      <c r="E4" s="522"/>
      <c r="F4" s="522"/>
      <c r="G4" s="522"/>
      <c r="H4" s="522"/>
      <c r="I4" s="522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23.25">
      <c r="A5" s="33" t="s">
        <v>134</v>
      </c>
      <c r="B5" s="34"/>
      <c r="C5" s="34"/>
      <c r="D5" s="34"/>
      <c r="E5" s="34"/>
      <c r="F5" s="23"/>
      <c r="G5" s="23"/>
      <c r="H5" s="23"/>
      <c r="I5" s="23"/>
      <c r="J5" s="23"/>
      <c r="K5" s="23"/>
      <c r="L5" s="23"/>
      <c r="M5" s="23"/>
      <c r="N5" s="460" t="s">
        <v>133</v>
      </c>
      <c r="O5" s="460"/>
      <c r="P5" s="460"/>
      <c r="Q5" s="460"/>
      <c r="R5" s="461"/>
    </row>
    <row r="6" spans="1:18" s="273" customFormat="1" ht="30.75" customHeight="1">
      <c r="A6" s="512" t="s">
        <v>202</v>
      </c>
      <c r="B6" s="530" t="s">
        <v>72</v>
      </c>
      <c r="C6" s="530"/>
      <c r="D6" s="530"/>
      <c r="E6" s="530" t="s">
        <v>74</v>
      </c>
      <c r="F6" s="530"/>
      <c r="G6" s="530"/>
      <c r="H6" s="530" t="s">
        <v>75</v>
      </c>
      <c r="I6" s="530"/>
      <c r="J6" s="530"/>
      <c r="K6" s="530" t="s">
        <v>203</v>
      </c>
      <c r="L6" s="530"/>
      <c r="M6" s="530"/>
      <c r="N6" s="534" t="s">
        <v>698</v>
      </c>
      <c r="O6" s="531" t="s">
        <v>697</v>
      </c>
      <c r="P6" s="532"/>
      <c r="Q6" s="533"/>
      <c r="R6" s="512" t="s">
        <v>69</v>
      </c>
    </row>
    <row r="7" spans="1:18" s="273" customFormat="1" ht="30.75" customHeight="1">
      <c r="A7" s="513"/>
      <c r="B7" s="272" t="s">
        <v>740</v>
      </c>
      <c r="C7" s="272" t="s">
        <v>70</v>
      </c>
      <c r="D7" s="272" t="s">
        <v>71</v>
      </c>
      <c r="E7" s="272" t="s">
        <v>740</v>
      </c>
      <c r="F7" s="272" t="s">
        <v>70</v>
      </c>
      <c r="G7" s="272" t="s">
        <v>71</v>
      </c>
      <c r="H7" s="272" t="s">
        <v>740</v>
      </c>
      <c r="I7" s="272" t="s">
        <v>70</v>
      </c>
      <c r="J7" s="272" t="s">
        <v>71</v>
      </c>
      <c r="K7" s="272" t="s">
        <v>740</v>
      </c>
      <c r="L7" s="272" t="s">
        <v>70</v>
      </c>
      <c r="M7" s="272" t="s">
        <v>71</v>
      </c>
      <c r="N7" s="535"/>
      <c r="O7" s="272" t="s">
        <v>70</v>
      </c>
      <c r="P7" s="272" t="s">
        <v>71</v>
      </c>
      <c r="Q7" s="272" t="s">
        <v>44</v>
      </c>
      <c r="R7" s="513"/>
    </row>
    <row r="8" spans="1:18" ht="21.75">
      <c r="A8" s="269" t="s">
        <v>732</v>
      </c>
      <c r="B8" s="270" t="s">
        <v>129</v>
      </c>
      <c r="C8" s="270" t="s">
        <v>129</v>
      </c>
      <c r="D8" s="270" t="s">
        <v>129</v>
      </c>
      <c r="E8" s="270" t="s">
        <v>129</v>
      </c>
      <c r="F8" s="270">
        <v>8</v>
      </c>
      <c r="G8" s="270">
        <v>6</v>
      </c>
      <c r="H8" s="270" t="s">
        <v>129</v>
      </c>
      <c r="I8" s="270">
        <v>4</v>
      </c>
      <c r="J8" s="270" t="s">
        <v>129</v>
      </c>
      <c r="K8" s="270" t="s">
        <v>129</v>
      </c>
      <c r="L8" s="270" t="s">
        <v>129</v>
      </c>
      <c r="M8" s="270" t="s">
        <v>129</v>
      </c>
      <c r="N8" s="270">
        <f>SUM(B8,E8,H8,K8)</f>
        <v>0</v>
      </c>
      <c r="O8" s="270">
        <f>SUM(C8,F8,I8,L8)</f>
        <v>12</v>
      </c>
      <c r="P8" s="270">
        <f>SUM(D8,G8,J8,M8)</f>
        <v>6</v>
      </c>
      <c r="Q8" s="270">
        <f>SUM(O8:P8)</f>
        <v>18</v>
      </c>
      <c r="R8" s="276">
        <f>(Q8/'[1]6.2(1)นศ.ต่ออาจารย์'!$K$17)*100</f>
        <v>10.650887573964498</v>
      </c>
    </row>
    <row r="9" spans="1:18" ht="21.75">
      <c r="A9" s="269" t="s">
        <v>690</v>
      </c>
      <c r="B9" s="270" t="s">
        <v>129</v>
      </c>
      <c r="C9" s="270" t="s">
        <v>129</v>
      </c>
      <c r="D9" s="270" t="s">
        <v>129</v>
      </c>
      <c r="E9" s="270" t="s">
        <v>129</v>
      </c>
      <c r="F9" s="270">
        <v>5</v>
      </c>
      <c r="G9" s="270">
        <v>5</v>
      </c>
      <c r="H9" s="270" t="s">
        <v>129</v>
      </c>
      <c r="I9" s="270">
        <v>1</v>
      </c>
      <c r="J9" s="270" t="s">
        <v>129</v>
      </c>
      <c r="K9" s="270" t="s">
        <v>129</v>
      </c>
      <c r="L9" s="270" t="s">
        <v>129</v>
      </c>
      <c r="M9" s="270">
        <v>1</v>
      </c>
      <c r="N9" s="270">
        <f aca="true" t="shared" si="0" ref="N9:N14">SUM(B9,E9,H9,K9)</f>
        <v>0</v>
      </c>
      <c r="O9" s="270">
        <f aca="true" t="shared" si="1" ref="O9:O14">SUM(C9,F9,I9,L9)</f>
        <v>6</v>
      </c>
      <c r="P9" s="270">
        <f aca="true" t="shared" si="2" ref="P9:P14">SUM(D9,G9,J9,M9)</f>
        <v>6</v>
      </c>
      <c r="Q9" s="270">
        <f aca="true" t="shared" si="3" ref="Q9:Q14">SUM(O9:P9)</f>
        <v>12</v>
      </c>
      <c r="R9" s="276">
        <f>(Q9/'[1]6.2(1)นศ.ต่ออาจารย์'!$K$17)*100</f>
        <v>7.100591715976331</v>
      </c>
    </row>
    <row r="10" spans="1:18" ht="21.75">
      <c r="A10" s="269" t="s">
        <v>617</v>
      </c>
      <c r="B10" s="270" t="s">
        <v>129</v>
      </c>
      <c r="C10" s="270" t="s">
        <v>129</v>
      </c>
      <c r="D10" s="270" t="s">
        <v>129</v>
      </c>
      <c r="E10" s="270" t="s">
        <v>129</v>
      </c>
      <c r="F10" s="270">
        <v>1</v>
      </c>
      <c r="G10" s="270">
        <v>3</v>
      </c>
      <c r="H10" s="270">
        <v>4</v>
      </c>
      <c r="I10" s="270">
        <v>2</v>
      </c>
      <c r="J10" s="270" t="s">
        <v>129</v>
      </c>
      <c r="K10" s="270" t="s">
        <v>129</v>
      </c>
      <c r="L10" s="270">
        <v>1</v>
      </c>
      <c r="M10" s="270" t="s">
        <v>129</v>
      </c>
      <c r="N10" s="270">
        <f t="shared" si="0"/>
        <v>4</v>
      </c>
      <c r="O10" s="270">
        <f t="shared" si="1"/>
        <v>4</v>
      </c>
      <c r="P10" s="270">
        <f t="shared" si="2"/>
        <v>3</v>
      </c>
      <c r="Q10" s="270">
        <f t="shared" si="3"/>
        <v>7</v>
      </c>
      <c r="R10" s="276">
        <f>(Q10/'[1]6.2(1)นศ.ต่ออาจารย์'!$K$17)*100</f>
        <v>4.142011834319527</v>
      </c>
    </row>
    <row r="11" spans="1:18" ht="21.75">
      <c r="A11" s="269" t="s">
        <v>731</v>
      </c>
      <c r="B11" s="270" t="s">
        <v>129</v>
      </c>
      <c r="C11" s="270" t="s">
        <v>129</v>
      </c>
      <c r="D11" s="270" t="s">
        <v>129</v>
      </c>
      <c r="E11" s="270" t="s">
        <v>129</v>
      </c>
      <c r="F11" s="270" t="s">
        <v>129</v>
      </c>
      <c r="G11" s="270">
        <v>5</v>
      </c>
      <c r="H11" s="270" t="s">
        <v>129</v>
      </c>
      <c r="I11" s="270" t="s">
        <v>129</v>
      </c>
      <c r="J11" s="270" t="s">
        <v>129</v>
      </c>
      <c r="K11" s="270" t="s">
        <v>129</v>
      </c>
      <c r="L11" s="270"/>
      <c r="M11" s="270" t="s">
        <v>129</v>
      </c>
      <c r="N11" s="270">
        <f t="shared" si="0"/>
        <v>0</v>
      </c>
      <c r="O11" s="270">
        <f t="shared" si="1"/>
        <v>0</v>
      </c>
      <c r="P11" s="270">
        <f t="shared" si="2"/>
        <v>5</v>
      </c>
      <c r="Q11" s="270">
        <f t="shared" si="3"/>
        <v>5</v>
      </c>
      <c r="R11" s="276">
        <f>(Q11/'[1]6.2(1)นศ.ต่ออาจารย์'!$K$17)*100</f>
        <v>2.9585798816568047</v>
      </c>
    </row>
    <row r="12" spans="1:18" ht="21.75">
      <c r="A12" s="269" t="s">
        <v>693</v>
      </c>
      <c r="B12" s="270" t="s">
        <v>129</v>
      </c>
      <c r="C12" s="270">
        <v>2</v>
      </c>
      <c r="D12" s="270" t="s">
        <v>129</v>
      </c>
      <c r="E12" s="270" t="s">
        <v>129</v>
      </c>
      <c r="F12" s="270" t="s">
        <v>129</v>
      </c>
      <c r="G12" s="270">
        <v>4</v>
      </c>
      <c r="H12" s="270" t="s">
        <v>129</v>
      </c>
      <c r="I12" s="270" t="s">
        <v>129</v>
      </c>
      <c r="J12" s="270" t="s">
        <v>129</v>
      </c>
      <c r="K12" s="270" t="s">
        <v>129</v>
      </c>
      <c r="L12" s="270">
        <v>2</v>
      </c>
      <c r="M12" s="270" t="s">
        <v>129</v>
      </c>
      <c r="N12" s="270">
        <f t="shared" si="0"/>
        <v>0</v>
      </c>
      <c r="O12" s="270">
        <f t="shared" si="1"/>
        <v>4</v>
      </c>
      <c r="P12" s="270">
        <f t="shared" si="2"/>
        <v>4</v>
      </c>
      <c r="Q12" s="270">
        <f t="shared" si="3"/>
        <v>8</v>
      </c>
      <c r="R12" s="276">
        <f>(Q12/'[1]6.2(1)นศ.ต่ออาจารย์'!$K$17)*100</f>
        <v>4.733727810650888</v>
      </c>
    </row>
    <row r="13" spans="1:18" ht="21.75">
      <c r="A13" s="269" t="s">
        <v>204</v>
      </c>
      <c r="B13" s="270" t="s">
        <v>129</v>
      </c>
      <c r="C13" s="270" t="s">
        <v>129</v>
      </c>
      <c r="D13" s="270" t="s">
        <v>129</v>
      </c>
      <c r="E13" s="270" t="s">
        <v>129</v>
      </c>
      <c r="F13" s="270" t="s">
        <v>129</v>
      </c>
      <c r="G13" s="270">
        <v>9</v>
      </c>
      <c r="H13" s="270" t="s">
        <v>129</v>
      </c>
      <c r="I13" s="270">
        <v>1</v>
      </c>
      <c r="J13" s="270" t="s">
        <v>129</v>
      </c>
      <c r="K13" s="270" t="s">
        <v>129</v>
      </c>
      <c r="L13" s="270" t="s">
        <v>129</v>
      </c>
      <c r="M13" s="270" t="s">
        <v>129</v>
      </c>
      <c r="N13" s="270">
        <f t="shared" si="0"/>
        <v>0</v>
      </c>
      <c r="O13" s="270">
        <f t="shared" si="1"/>
        <v>1</v>
      </c>
      <c r="P13" s="270">
        <f t="shared" si="2"/>
        <v>9</v>
      </c>
      <c r="Q13" s="270">
        <f t="shared" si="3"/>
        <v>10</v>
      </c>
      <c r="R13" s="276">
        <f>(Q13/'[1]6.2(1)นศ.ต่ออาจารย์'!$K$17)*100</f>
        <v>5.9171597633136095</v>
      </c>
    </row>
    <row r="14" spans="1:18" ht="21.75">
      <c r="A14" s="269" t="s">
        <v>696</v>
      </c>
      <c r="B14" s="270" t="s">
        <v>129</v>
      </c>
      <c r="C14" s="270" t="s">
        <v>129</v>
      </c>
      <c r="D14" s="270" t="s">
        <v>129</v>
      </c>
      <c r="E14" s="270" t="s">
        <v>129</v>
      </c>
      <c r="F14" s="270">
        <v>13</v>
      </c>
      <c r="G14" s="270">
        <v>3</v>
      </c>
      <c r="H14" s="270" t="s">
        <v>129</v>
      </c>
      <c r="I14" s="270">
        <v>3</v>
      </c>
      <c r="J14" s="270" t="s">
        <v>129</v>
      </c>
      <c r="K14" s="270" t="s">
        <v>129</v>
      </c>
      <c r="L14" s="270" t="s">
        <v>129</v>
      </c>
      <c r="M14" s="270" t="s">
        <v>129</v>
      </c>
      <c r="N14" s="270">
        <f t="shared" si="0"/>
        <v>0</v>
      </c>
      <c r="O14" s="270">
        <f t="shared" si="1"/>
        <v>16</v>
      </c>
      <c r="P14" s="270">
        <f t="shared" si="2"/>
        <v>3</v>
      </c>
      <c r="Q14" s="270">
        <f t="shared" si="3"/>
        <v>19</v>
      </c>
      <c r="R14" s="276">
        <f>(Q14/'[1]6.2(1)นศ.ต่ออาจารย์'!$K$17)*100</f>
        <v>11.242603550295858</v>
      </c>
    </row>
    <row r="15" spans="1:18" s="271" customFormat="1" ht="21">
      <c r="A15" s="274" t="s">
        <v>44</v>
      </c>
      <c r="B15" s="274">
        <f aca="true" t="shared" si="4" ref="B15:Q15">SUM(B8:B14)</f>
        <v>0</v>
      </c>
      <c r="C15" s="274">
        <f t="shared" si="4"/>
        <v>2</v>
      </c>
      <c r="D15" s="274">
        <f t="shared" si="4"/>
        <v>0</v>
      </c>
      <c r="E15" s="274">
        <f t="shared" si="4"/>
        <v>0</v>
      </c>
      <c r="F15" s="274">
        <f t="shared" si="4"/>
        <v>27</v>
      </c>
      <c r="G15" s="274">
        <f t="shared" si="4"/>
        <v>35</v>
      </c>
      <c r="H15" s="274">
        <f t="shared" si="4"/>
        <v>4</v>
      </c>
      <c r="I15" s="274">
        <f t="shared" si="4"/>
        <v>11</v>
      </c>
      <c r="J15" s="274">
        <f t="shared" si="4"/>
        <v>0</v>
      </c>
      <c r="K15" s="274">
        <f t="shared" si="4"/>
        <v>0</v>
      </c>
      <c r="L15" s="274">
        <f t="shared" si="4"/>
        <v>3</v>
      </c>
      <c r="M15" s="274">
        <f t="shared" si="4"/>
        <v>1</v>
      </c>
      <c r="N15" s="274">
        <f t="shared" si="4"/>
        <v>4</v>
      </c>
      <c r="O15" s="274">
        <f t="shared" si="4"/>
        <v>43</v>
      </c>
      <c r="P15" s="274">
        <f t="shared" si="4"/>
        <v>36</v>
      </c>
      <c r="Q15" s="274">
        <f t="shared" si="4"/>
        <v>79</v>
      </c>
      <c r="R15" s="277">
        <f>(Q15/169)*100</f>
        <v>46.74556213017752</v>
      </c>
    </row>
    <row r="16" spans="1:18" ht="23.25">
      <c r="A16" s="486" t="s">
        <v>66</v>
      </c>
      <c r="B16" s="487"/>
      <c r="C16" s="487"/>
      <c r="D16" s="487"/>
      <c r="E16" s="487"/>
      <c r="F16" s="514"/>
      <c r="G16" s="514"/>
      <c r="H16" s="514"/>
      <c r="I16" s="514"/>
      <c r="J16" s="23"/>
      <c r="K16" s="23"/>
      <c r="L16" s="23"/>
      <c r="M16" s="23"/>
      <c r="N16" s="460" t="s">
        <v>269</v>
      </c>
      <c r="O16" s="514"/>
      <c r="P16" s="514"/>
      <c r="Q16" s="514"/>
      <c r="R16" s="515"/>
    </row>
    <row r="17" spans="1:18" ht="21.75">
      <c r="A17" s="516" t="s">
        <v>190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8"/>
    </row>
    <row r="18" spans="1:18" ht="21.75">
      <c r="A18" s="508" t="s">
        <v>279</v>
      </c>
      <c r="B18" s="509"/>
      <c r="C18" s="509"/>
      <c r="D18" s="509"/>
      <c r="E18" s="509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1"/>
    </row>
    <row r="19" spans="1:18" ht="21.75">
      <c r="A19" s="525" t="s">
        <v>191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1"/>
    </row>
    <row r="20" spans="1:18" ht="21.75">
      <c r="A20" s="526" t="s">
        <v>280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8"/>
    </row>
    <row r="21" spans="1:18" ht="21.75">
      <c r="A21" s="404" t="s">
        <v>20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529" t="s">
        <v>247</v>
      </c>
      <c r="O21" s="529"/>
      <c r="P21" s="529"/>
      <c r="Q21" s="529"/>
      <c r="R21" s="529"/>
    </row>
    <row r="22" spans="1:18" ht="21.75">
      <c r="A22" s="404" t="s">
        <v>30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523" t="s">
        <v>753</v>
      </c>
      <c r="O22" s="523"/>
      <c r="P22" s="523"/>
      <c r="Q22" s="523"/>
      <c r="R22" s="523"/>
    </row>
    <row r="23" spans="1:18" ht="21.75">
      <c r="A23" s="404" t="s">
        <v>31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523" t="s">
        <v>752</v>
      </c>
      <c r="O23" s="523"/>
      <c r="P23" s="523"/>
      <c r="Q23" s="523"/>
      <c r="R23" s="523"/>
    </row>
    <row r="24" spans="1:18" ht="21.75">
      <c r="A24" s="524" t="s">
        <v>32</v>
      </c>
      <c r="B24" s="524"/>
      <c r="C24" s="524"/>
      <c r="D24" s="524"/>
      <c r="E24" s="524"/>
      <c r="F24" s="52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</row>
  </sheetData>
  <sheetProtection/>
  <mergeCells count="23">
    <mergeCell ref="N5:R5"/>
    <mergeCell ref="B6:D6"/>
    <mergeCell ref="E6:G6"/>
    <mergeCell ref="H6:J6"/>
    <mergeCell ref="K6:M6"/>
    <mergeCell ref="O6:Q6"/>
    <mergeCell ref="N6:N7"/>
    <mergeCell ref="N22:R22"/>
    <mergeCell ref="A24:F24"/>
    <mergeCell ref="A19:R19"/>
    <mergeCell ref="A20:R20"/>
    <mergeCell ref="N21:R21"/>
    <mergeCell ref="N23:R23"/>
    <mergeCell ref="N1:R1"/>
    <mergeCell ref="A18:R18"/>
    <mergeCell ref="R6:R7"/>
    <mergeCell ref="A6:A7"/>
    <mergeCell ref="A16:I16"/>
    <mergeCell ref="N16:R16"/>
    <mergeCell ref="A17:R17"/>
    <mergeCell ref="A3:R3"/>
    <mergeCell ref="A1:M1"/>
    <mergeCell ref="A4:R4"/>
  </mergeCells>
  <printOptions/>
  <pageMargins left="1.12" right="0.7480314960629921" top="1.16" bottom="0.73" header="0.5118110236220472" footer="0.35"/>
  <pageSetup firstPageNumber="15" useFirstPageNumber="1" horizontalDpi="600" verticalDpi="600" orientation="landscape" paperSize="9" scale="84" r:id="rId1"/>
  <headerFooter alignWithMargins="0">
    <oddFooter>&amp;Cหน้า 3-&amp;P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U178"/>
  <sheetViews>
    <sheetView view="pageBreakPreview" zoomScaleNormal="70" zoomScaleSheetLayoutView="100" zoomScalePageLayoutView="0" workbookViewId="0" topLeftCell="A165">
      <selection activeCell="K177" sqref="K177:N177"/>
    </sheetView>
  </sheetViews>
  <sheetFormatPr defaultColWidth="19.140625" defaultRowHeight="21.75"/>
  <cols>
    <col min="1" max="1" width="4.7109375" style="156" customWidth="1"/>
    <col min="2" max="2" width="21.57421875" style="157" customWidth="1"/>
    <col min="3" max="3" width="7.7109375" style="156" customWidth="1"/>
    <col min="4" max="4" width="43.140625" style="158" customWidth="1"/>
    <col min="5" max="5" width="34.8515625" style="126" customWidth="1"/>
    <col min="6" max="6" width="5.421875" style="159" customWidth="1"/>
    <col min="7" max="7" width="4.8515625" style="159" customWidth="1"/>
    <col min="8" max="8" width="6.28125" style="159" customWidth="1"/>
    <col min="9" max="9" width="5.421875" style="159" customWidth="1"/>
    <col min="10" max="10" width="6.00390625" style="159" customWidth="1"/>
    <col min="11" max="11" width="6.7109375" style="159" customWidth="1"/>
    <col min="12" max="12" width="13.00390625" style="159" customWidth="1"/>
    <col min="13" max="13" width="10.00390625" style="159" customWidth="1"/>
    <col min="14" max="14" width="13.140625" style="159" customWidth="1"/>
    <col min="15" max="16384" width="19.140625" style="126" customWidth="1"/>
  </cols>
  <sheetData>
    <row r="1" spans="1:14" ht="52.5" customHeight="1" hidden="1">
      <c r="A1" s="567" t="s">
        <v>704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9"/>
    </row>
    <row r="2" spans="1:14" ht="33" customHeight="1" hidden="1">
      <c r="A2" s="576" t="s">
        <v>321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8"/>
    </row>
    <row r="3" spans="1:15" s="2" customFormat="1" ht="23.25">
      <c r="A3" s="616" t="s">
        <v>182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8"/>
      <c r="O3" s="66"/>
    </row>
    <row r="4" spans="1:14" s="14" customFormat="1" ht="24" customHeight="1">
      <c r="A4" s="612" t="s">
        <v>321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4"/>
    </row>
    <row r="5" spans="1:21" ht="26.25" customHeight="1">
      <c r="A5" s="572" t="s">
        <v>134</v>
      </c>
      <c r="B5" s="573"/>
      <c r="C5" s="573"/>
      <c r="D5" s="573"/>
      <c r="E5" s="573"/>
      <c r="F5" s="163"/>
      <c r="G5" s="570" t="s">
        <v>133</v>
      </c>
      <c r="H5" s="570"/>
      <c r="I5" s="570"/>
      <c r="J5" s="570"/>
      <c r="K5" s="570"/>
      <c r="L5" s="570"/>
      <c r="M5" s="570"/>
      <c r="N5" s="571"/>
      <c r="O5" s="164"/>
      <c r="P5" s="164"/>
      <c r="Q5" s="164"/>
      <c r="R5" s="164"/>
      <c r="S5" s="164"/>
      <c r="T5" s="165"/>
      <c r="U5" s="165"/>
    </row>
    <row r="6" spans="1:21" s="167" customFormat="1" ht="42.75" customHeight="1">
      <c r="A6" s="467" t="s">
        <v>130</v>
      </c>
      <c r="B6" s="467" t="s">
        <v>24</v>
      </c>
      <c r="C6" s="574" t="s">
        <v>23</v>
      </c>
      <c r="D6" s="574" t="s">
        <v>17</v>
      </c>
      <c r="E6" s="574" t="s">
        <v>25</v>
      </c>
      <c r="F6" s="579" t="s">
        <v>745</v>
      </c>
      <c r="G6" s="580"/>
      <c r="H6" s="581"/>
      <c r="I6" s="579" t="s">
        <v>9</v>
      </c>
      <c r="J6" s="580"/>
      <c r="K6" s="580"/>
      <c r="L6" s="581"/>
      <c r="M6" s="574" t="s">
        <v>741</v>
      </c>
      <c r="N6" s="574" t="s">
        <v>744</v>
      </c>
      <c r="O6" s="166"/>
      <c r="P6" s="166"/>
      <c r="Q6" s="166"/>
      <c r="R6" s="166"/>
      <c r="S6" s="166"/>
      <c r="T6" s="166"/>
      <c r="U6" s="166"/>
    </row>
    <row r="7" spans="1:14" s="170" customFormat="1" ht="90.75" customHeight="1">
      <c r="A7" s="469"/>
      <c r="B7" s="469"/>
      <c r="C7" s="575"/>
      <c r="D7" s="575"/>
      <c r="E7" s="575"/>
      <c r="F7" s="168" t="s">
        <v>740</v>
      </c>
      <c r="G7" s="168" t="s">
        <v>70</v>
      </c>
      <c r="H7" s="168" t="s">
        <v>71</v>
      </c>
      <c r="I7" s="169" t="s">
        <v>72</v>
      </c>
      <c r="J7" s="169" t="s">
        <v>74</v>
      </c>
      <c r="K7" s="169" t="s">
        <v>75</v>
      </c>
      <c r="L7" s="169" t="s">
        <v>73</v>
      </c>
      <c r="M7" s="575"/>
      <c r="N7" s="575"/>
    </row>
    <row r="8" spans="1:14" s="170" customFormat="1" ht="23.25" customHeight="1">
      <c r="A8" s="589" t="s">
        <v>732</v>
      </c>
      <c r="B8" s="590"/>
      <c r="C8" s="591"/>
      <c r="D8" s="258"/>
      <c r="E8" s="258"/>
      <c r="F8" s="168"/>
      <c r="G8" s="168"/>
      <c r="H8" s="168"/>
      <c r="I8" s="169"/>
      <c r="J8" s="169"/>
      <c r="K8" s="169"/>
      <c r="L8" s="169"/>
      <c r="M8" s="258"/>
      <c r="N8" s="258"/>
    </row>
    <row r="9" spans="1:14" s="342" customFormat="1" ht="63">
      <c r="A9" s="551">
        <v>1</v>
      </c>
      <c r="B9" s="544" t="s">
        <v>308</v>
      </c>
      <c r="C9" s="551" t="s">
        <v>39</v>
      </c>
      <c r="D9" s="113" t="s">
        <v>311</v>
      </c>
      <c r="E9" s="113" t="s">
        <v>318</v>
      </c>
      <c r="F9" s="114"/>
      <c r="G9" s="114" t="s">
        <v>220</v>
      </c>
      <c r="H9" s="114"/>
      <c r="I9" s="114"/>
      <c r="J9" s="114" t="s">
        <v>220</v>
      </c>
      <c r="K9" s="114"/>
      <c r="L9" s="255"/>
      <c r="M9" s="114">
        <v>20</v>
      </c>
      <c r="N9" s="114"/>
    </row>
    <row r="10" spans="1:14" s="342" customFormat="1" ht="21">
      <c r="A10" s="552"/>
      <c r="B10" s="545"/>
      <c r="C10" s="552"/>
      <c r="D10" s="113" t="s">
        <v>347</v>
      </c>
      <c r="E10" s="113" t="s">
        <v>348</v>
      </c>
      <c r="F10" s="255"/>
      <c r="G10" s="255" t="s">
        <v>220</v>
      </c>
      <c r="H10" s="114"/>
      <c r="I10" s="114"/>
      <c r="J10" s="255" t="s">
        <v>220</v>
      </c>
      <c r="K10" s="114"/>
      <c r="L10" s="255"/>
      <c r="M10" s="114"/>
      <c r="N10" s="114"/>
    </row>
    <row r="11" spans="1:14" s="342" customFormat="1" ht="21">
      <c r="A11" s="552"/>
      <c r="B11" s="545"/>
      <c r="C11" s="552"/>
      <c r="D11" s="113" t="s">
        <v>402</v>
      </c>
      <c r="E11" s="113" t="s">
        <v>581</v>
      </c>
      <c r="F11" s="255"/>
      <c r="G11" s="255" t="s">
        <v>220</v>
      </c>
      <c r="H11" s="114"/>
      <c r="I11" s="114"/>
      <c r="J11" s="255" t="s">
        <v>220</v>
      </c>
      <c r="K11" s="114"/>
      <c r="L11" s="255"/>
      <c r="M11" s="114"/>
      <c r="N11" s="114"/>
    </row>
    <row r="12" spans="1:14" s="342" customFormat="1" ht="21">
      <c r="A12" s="552"/>
      <c r="B12" s="545"/>
      <c r="C12" s="552"/>
      <c r="D12" s="113" t="s">
        <v>403</v>
      </c>
      <c r="E12" s="113" t="s">
        <v>404</v>
      </c>
      <c r="F12" s="255" t="s">
        <v>220</v>
      </c>
      <c r="G12" s="375"/>
      <c r="H12" s="114"/>
      <c r="I12" s="114" t="s">
        <v>220</v>
      </c>
      <c r="J12" s="114"/>
      <c r="K12" s="114"/>
      <c r="L12" s="255"/>
      <c r="M12" s="114"/>
      <c r="N12" s="114"/>
    </row>
    <row r="13" spans="1:14" s="342" customFormat="1" ht="21">
      <c r="A13" s="552"/>
      <c r="B13" s="545"/>
      <c r="C13" s="552"/>
      <c r="D13" s="113" t="s">
        <v>703</v>
      </c>
      <c r="E13" s="113" t="s">
        <v>313</v>
      </c>
      <c r="F13" s="255"/>
      <c r="G13" s="375" t="s">
        <v>220</v>
      </c>
      <c r="H13" s="114"/>
      <c r="I13" s="114"/>
      <c r="J13" s="114" t="s">
        <v>220</v>
      </c>
      <c r="K13" s="114"/>
      <c r="L13" s="255"/>
      <c r="M13" s="114"/>
      <c r="N13" s="114"/>
    </row>
    <row r="14" spans="1:14" s="342" customFormat="1" ht="84">
      <c r="A14" s="560"/>
      <c r="B14" s="546"/>
      <c r="C14" s="560"/>
      <c r="D14" s="113" t="s">
        <v>248</v>
      </c>
      <c r="E14" s="113" t="s">
        <v>249</v>
      </c>
      <c r="F14" s="255"/>
      <c r="G14" s="375"/>
      <c r="H14" s="114">
        <v>1</v>
      </c>
      <c r="I14" s="114"/>
      <c r="J14" s="114">
        <v>1</v>
      </c>
      <c r="K14" s="114"/>
      <c r="L14" s="255"/>
      <c r="M14" s="114"/>
      <c r="N14" s="114"/>
    </row>
    <row r="15" spans="1:14" s="342" customFormat="1" ht="63">
      <c r="A15" s="582">
        <v>2</v>
      </c>
      <c r="B15" s="607" t="s">
        <v>584</v>
      </c>
      <c r="C15" s="554" t="s">
        <v>39</v>
      </c>
      <c r="D15" s="113" t="s">
        <v>596</v>
      </c>
      <c r="E15" s="113" t="s">
        <v>581</v>
      </c>
      <c r="F15" s="114"/>
      <c r="G15" s="255">
        <v>1</v>
      </c>
      <c r="H15" s="114"/>
      <c r="I15" s="114"/>
      <c r="J15" s="114"/>
      <c r="K15" s="255">
        <v>1</v>
      </c>
      <c r="L15" s="255"/>
      <c r="M15" s="114">
        <v>15</v>
      </c>
      <c r="N15" s="114"/>
    </row>
    <row r="16" spans="1:14" s="342" customFormat="1" ht="63">
      <c r="A16" s="582"/>
      <c r="B16" s="607"/>
      <c r="C16" s="554"/>
      <c r="D16" s="113" t="s">
        <v>606</v>
      </c>
      <c r="E16" s="113" t="s">
        <v>607</v>
      </c>
      <c r="F16" s="255"/>
      <c r="G16" s="255" t="s">
        <v>220</v>
      </c>
      <c r="H16" s="114"/>
      <c r="I16" s="114"/>
      <c r="J16" s="114"/>
      <c r="K16" s="255" t="s">
        <v>220</v>
      </c>
      <c r="L16" s="255"/>
      <c r="M16" s="114">
        <v>15</v>
      </c>
      <c r="N16" s="114"/>
    </row>
    <row r="17" spans="1:14" s="342" customFormat="1" ht="61.5" customHeight="1">
      <c r="A17" s="582"/>
      <c r="B17" s="607"/>
      <c r="C17" s="554"/>
      <c r="D17" s="113" t="s">
        <v>602</v>
      </c>
      <c r="E17" s="113" t="s">
        <v>581</v>
      </c>
      <c r="F17" s="255" t="s">
        <v>220</v>
      </c>
      <c r="G17" s="375"/>
      <c r="H17" s="114"/>
      <c r="I17" s="114"/>
      <c r="J17" s="114"/>
      <c r="K17" s="255" t="s">
        <v>220</v>
      </c>
      <c r="L17" s="255"/>
      <c r="M17" s="114">
        <v>15</v>
      </c>
      <c r="N17" s="114"/>
    </row>
    <row r="18" spans="1:14" s="342" customFormat="1" ht="84">
      <c r="A18" s="582">
        <v>3</v>
      </c>
      <c r="B18" s="583" t="s">
        <v>630</v>
      </c>
      <c r="C18" s="582" t="s">
        <v>39</v>
      </c>
      <c r="D18" s="113" t="s">
        <v>631</v>
      </c>
      <c r="E18" s="113" t="s">
        <v>628</v>
      </c>
      <c r="F18" s="255" t="s">
        <v>220</v>
      </c>
      <c r="G18" s="375"/>
      <c r="H18" s="114"/>
      <c r="I18" s="114"/>
      <c r="J18" s="114"/>
      <c r="K18" s="255" t="s">
        <v>220</v>
      </c>
      <c r="L18" s="255"/>
      <c r="M18" s="114">
        <v>15</v>
      </c>
      <c r="N18" s="114"/>
    </row>
    <row r="19" spans="1:14" s="342" customFormat="1" ht="21">
      <c r="A19" s="582"/>
      <c r="B19" s="583"/>
      <c r="C19" s="582"/>
      <c r="D19" s="113" t="s">
        <v>347</v>
      </c>
      <c r="E19" s="113" t="s">
        <v>348</v>
      </c>
      <c r="F19" s="255"/>
      <c r="G19" s="375">
        <v>1</v>
      </c>
      <c r="H19" s="114"/>
      <c r="I19" s="114"/>
      <c r="J19" s="114">
        <v>1</v>
      </c>
      <c r="K19" s="255"/>
      <c r="L19" s="255"/>
      <c r="M19" s="114"/>
      <c r="N19" s="114"/>
    </row>
    <row r="20" spans="1:14" s="342" customFormat="1" ht="21">
      <c r="A20" s="536">
        <v>4</v>
      </c>
      <c r="B20" s="542" t="s">
        <v>346</v>
      </c>
      <c r="C20" s="536" t="s">
        <v>39</v>
      </c>
      <c r="D20" s="113" t="s">
        <v>347</v>
      </c>
      <c r="E20" s="113" t="s">
        <v>348</v>
      </c>
      <c r="F20" s="255"/>
      <c r="G20" s="375" t="s">
        <v>220</v>
      </c>
      <c r="H20" s="114"/>
      <c r="I20" s="114"/>
      <c r="J20" s="114" t="s">
        <v>220</v>
      </c>
      <c r="K20" s="255"/>
      <c r="L20" s="255"/>
      <c r="M20" s="114"/>
      <c r="N20" s="114"/>
    </row>
    <row r="21" spans="1:14" s="342" customFormat="1" ht="84">
      <c r="A21" s="538"/>
      <c r="B21" s="543"/>
      <c r="C21" s="538"/>
      <c r="D21" s="113" t="s">
        <v>248</v>
      </c>
      <c r="E21" s="113" t="s">
        <v>249</v>
      </c>
      <c r="F21" s="255"/>
      <c r="G21" s="375"/>
      <c r="H21" s="114">
        <v>1</v>
      </c>
      <c r="I21" s="114"/>
      <c r="J21" s="114">
        <v>1</v>
      </c>
      <c r="K21" s="114"/>
      <c r="L21" s="255"/>
      <c r="M21" s="114"/>
      <c r="N21" s="114"/>
    </row>
    <row r="22" spans="1:14" s="342" customFormat="1" ht="21">
      <c r="A22" s="343">
        <v>5</v>
      </c>
      <c r="B22" s="113" t="s">
        <v>364</v>
      </c>
      <c r="C22" s="114" t="s">
        <v>39</v>
      </c>
      <c r="D22" s="113" t="s">
        <v>347</v>
      </c>
      <c r="E22" s="113" t="s">
        <v>348</v>
      </c>
      <c r="F22" s="255"/>
      <c r="G22" s="375">
        <v>1</v>
      </c>
      <c r="H22" s="114"/>
      <c r="I22" s="114"/>
      <c r="J22" s="114">
        <v>1</v>
      </c>
      <c r="K22" s="255"/>
      <c r="L22" s="255"/>
      <c r="M22" s="114"/>
      <c r="N22" s="114"/>
    </row>
    <row r="23" spans="1:14" s="342" customFormat="1" ht="21">
      <c r="A23" s="582">
        <v>6</v>
      </c>
      <c r="B23" s="583" t="s">
        <v>365</v>
      </c>
      <c r="C23" s="536" t="s">
        <v>39</v>
      </c>
      <c r="D23" s="113" t="s">
        <v>347</v>
      </c>
      <c r="E23" s="113" t="s">
        <v>348</v>
      </c>
      <c r="F23" s="255"/>
      <c r="G23" s="255" t="s">
        <v>220</v>
      </c>
      <c r="H23" s="114"/>
      <c r="I23" s="114"/>
      <c r="J23" s="255" t="s">
        <v>220</v>
      </c>
      <c r="K23" s="255"/>
      <c r="L23" s="255"/>
      <c r="M23" s="114"/>
      <c r="N23" s="114"/>
    </row>
    <row r="24" spans="1:14" s="342" customFormat="1" ht="21">
      <c r="A24" s="582"/>
      <c r="B24" s="583"/>
      <c r="C24" s="538"/>
      <c r="D24" s="113" t="s">
        <v>366</v>
      </c>
      <c r="E24" s="113" t="s">
        <v>367</v>
      </c>
      <c r="F24" s="255"/>
      <c r="G24" s="375"/>
      <c r="H24" s="114">
        <v>1</v>
      </c>
      <c r="I24" s="114"/>
      <c r="J24" s="114">
        <v>1</v>
      </c>
      <c r="K24" s="255"/>
      <c r="L24" s="255"/>
      <c r="M24" s="114"/>
      <c r="N24" s="114"/>
    </row>
    <row r="25" spans="1:14" s="342" customFormat="1" ht="42">
      <c r="A25" s="343">
        <v>7</v>
      </c>
      <c r="B25" s="113" t="s">
        <v>368</v>
      </c>
      <c r="C25" s="114" t="s">
        <v>39</v>
      </c>
      <c r="D25" s="113" t="s">
        <v>369</v>
      </c>
      <c r="E25" s="113" t="s">
        <v>370</v>
      </c>
      <c r="F25" s="255"/>
      <c r="G25" s="375">
        <v>1</v>
      </c>
      <c r="H25" s="114"/>
      <c r="I25" s="114"/>
      <c r="J25" s="114"/>
      <c r="K25" s="255">
        <v>1</v>
      </c>
      <c r="L25" s="255"/>
      <c r="M25" s="114"/>
      <c r="N25" s="114"/>
    </row>
    <row r="26" spans="1:14" s="342" customFormat="1" ht="21">
      <c r="A26" s="582">
        <v>8</v>
      </c>
      <c r="B26" s="583" t="s">
        <v>371</v>
      </c>
      <c r="C26" s="582" t="s">
        <v>39</v>
      </c>
      <c r="D26" s="113" t="s">
        <v>347</v>
      </c>
      <c r="E26" s="113" t="s">
        <v>348</v>
      </c>
      <c r="F26" s="255"/>
      <c r="G26" s="375">
        <v>1</v>
      </c>
      <c r="H26" s="114"/>
      <c r="I26" s="114"/>
      <c r="J26" s="114">
        <v>1</v>
      </c>
      <c r="K26" s="255"/>
      <c r="L26" s="255"/>
      <c r="M26" s="114"/>
      <c r="N26" s="114"/>
    </row>
    <row r="27" spans="1:14" s="342" customFormat="1" ht="21">
      <c r="A27" s="582"/>
      <c r="B27" s="583"/>
      <c r="C27" s="582"/>
      <c r="D27" s="113" t="s">
        <v>372</v>
      </c>
      <c r="E27" s="113" t="s">
        <v>373</v>
      </c>
      <c r="F27" s="255"/>
      <c r="G27" s="255" t="s">
        <v>220</v>
      </c>
      <c r="H27" s="114"/>
      <c r="I27" s="114"/>
      <c r="J27" s="255" t="s">
        <v>220</v>
      </c>
      <c r="K27" s="255"/>
      <c r="L27" s="255"/>
      <c r="M27" s="114"/>
      <c r="N27" s="114"/>
    </row>
    <row r="28" spans="1:14" s="342" customFormat="1" ht="42">
      <c r="A28" s="582">
        <v>9</v>
      </c>
      <c r="B28" s="583" t="s">
        <v>374</v>
      </c>
      <c r="C28" s="582" t="s">
        <v>39</v>
      </c>
      <c r="D28" s="113" t="s">
        <v>375</v>
      </c>
      <c r="E28" s="113" t="s">
        <v>348</v>
      </c>
      <c r="F28" s="255"/>
      <c r="G28" s="375">
        <v>1</v>
      </c>
      <c r="H28" s="114"/>
      <c r="I28" s="114"/>
      <c r="J28" s="114">
        <v>1</v>
      </c>
      <c r="K28" s="255"/>
      <c r="L28" s="255"/>
      <c r="M28" s="114"/>
      <c r="N28" s="114"/>
    </row>
    <row r="29" spans="1:14" s="342" customFormat="1" ht="21">
      <c r="A29" s="582"/>
      <c r="B29" s="583"/>
      <c r="C29" s="582"/>
      <c r="D29" s="113" t="s">
        <v>347</v>
      </c>
      <c r="E29" s="113" t="s">
        <v>348</v>
      </c>
      <c r="F29" s="255"/>
      <c r="G29" s="255" t="s">
        <v>220</v>
      </c>
      <c r="H29" s="114"/>
      <c r="I29" s="114"/>
      <c r="J29" s="255" t="s">
        <v>220</v>
      </c>
      <c r="K29" s="255"/>
      <c r="L29" s="255"/>
      <c r="M29" s="114"/>
      <c r="N29" s="114"/>
    </row>
    <row r="30" spans="1:14" s="342" customFormat="1" ht="42">
      <c r="A30" s="582"/>
      <c r="B30" s="583"/>
      <c r="C30" s="582"/>
      <c r="D30" s="113" t="s">
        <v>376</v>
      </c>
      <c r="E30" s="113" t="s">
        <v>377</v>
      </c>
      <c r="F30" s="255"/>
      <c r="G30" s="255" t="s">
        <v>220</v>
      </c>
      <c r="H30" s="114"/>
      <c r="I30" s="114"/>
      <c r="J30" s="114"/>
      <c r="K30" s="255" t="s">
        <v>220</v>
      </c>
      <c r="L30" s="255"/>
      <c r="M30" s="114"/>
      <c r="N30" s="114"/>
    </row>
    <row r="31" spans="1:14" s="342" customFormat="1" ht="21">
      <c r="A31" s="582">
        <v>10</v>
      </c>
      <c r="B31" s="583" t="s">
        <v>378</v>
      </c>
      <c r="C31" s="582" t="s">
        <v>39</v>
      </c>
      <c r="D31" s="113" t="s">
        <v>347</v>
      </c>
      <c r="E31" s="113" t="s">
        <v>348</v>
      </c>
      <c r="F31" s="255"/>
      <c r="G31" s="255" t="s">
        <v>220</v>
      </c>
      <c r="H31" s="114"/>
      <c r="I31" s="114"/>
      <c r="J31" s="255" t="s">
        <v>220</v>
      </c>
      <c r="K31" s="255"/>
      <c r="L31" s="255"/>
      <c r="M31" s="114"/>
      <c r="N31" s="114"/>
    </row>
    <row r="32" spans="1:14" s="342" customFormat="1" ht="21">
      <c r="A32" s="582"/>
      <c r="B32" s="583"/>
      <c r="C32" s="582"/>
      <c r="D32" s="113" t="s">
        <v>379</v>
      </c>
      <c r="E32" s="113" t="s">
        <v>380</v>
      </c>
      <c r="F32" s="255"/>
      <c r="G32" s="375"/>
      <c r="H32" s="114">
        <v>1</v>
      </c>
      <c r="I32" s="114"/>
      <c r="J32" s="114">
        <v>1</v>
      </c>
      <c r="K32" s="255"/>
      <c r="L32" s="255"/>
      <c r="M32" s="114"/>
      <c r="N32" s="114"/>
    </row>
    <row r="33" spans="1:14" s="342" customFormat="1" ht="21">
      <c r="A33" s="582">
        <v>11</v>
      </c>
      <c r="B33" s="583" t="s">
        <v>381</v>
      </c>
      <c r="C33" s="582" t="s">
        <v>39</v>
      </c>
      <c r="D33" s="113" t="s">
        <v>347</v>
      </c>
      <c r="E33" s="113" t="s">
        <v>348</v>
      </c>
      <c r="F33" s="255"/>
      <c r="G33" s="255" t="s">
        <v>220</v>
      </c>
      <c r="H33" s="114"/>
      <c r="I33" s="114"/>
      <c r="J33" s="255" t="s">
        <v>220</v>
      </c>
      <c r="K33" s="255"/>
      <c r="L33" s="255"/>
      <c r="M33" s="114"/>
      <c r="N33" s="114"/>
    </row>
    <row r="34" spans="1:14" s="342" customFormat="1" ht="21">
      <c r="A34" s="582"/>
      <c r="B34" s="583"/>
      <c r="C34" s="582"/>
      <c r="D34" s="113" t="s">
        <v>366</v>
      </c>
      <c r="E34" s="113" t="s">
        <v>386</v>
      </c>
      <c r="F34" s="255"/>
      <c r="G34" s="375"/>
      <c r="H34" s="114">
        <v>1</v>
      </c>
      <c r="I34" s="114"/>
      <c r="J34" s="114">
        <v>1</v>
      </c>
      <c r="K34" s="255"/>
      <c r="L34" s="255"/>
      <c r="M34" s="114"/>
      <c r="N34" s="114"/>
    </row>
    <row r="35" spans="1:14" s="342" customFormat="1" ht="21">
      <c r="A35" s="343">
        <v>12</v>
      </c>
      <c r="B35" s="113" t="s">
        <v>387</v>
      </c>
      <c r="C35" s="114" t="s">
        <v>39</v>
      </c>
      <c r="D35" s="113" t="s">
        <v>347</v>
      </c>
      <c r="E35" s="113" t="s">
        <v>348</v>
      </c>
      <c r="F35" s="255"/>
      <c r="G35" s="375">
        <v>1</v>
      </c>
      <c r="H35" s="114"/>
      <c r="I35" s="114"/>
      <c r="J35" s="114">
        <v>1</v>
      </c>
      <c r="K35" s="255"/>
      <c r="L35" s="255"/>
      <c r="M35" s="114"/>
      <c r="N35" s="114"/>
    </row>
    <row r="36" spans="1:14" s="342" customFormat="1" ht="21">
      <c r="A36" s="343">
        <v>13</v>
      </c>
      <c r="B36" s="113" t="s">
        <v>388</v>
      </c>
      <c r="C36" s="114" t="s">
        <v>39</v>
      </c>
      <c r="D36" s="113" t="s">
        <v>347</v>
      </c>
      <c r="E36" s="113" t="s">
        <v>348</v>
      </c>
      <c r="F36" s="255"/>
      <c r="G36" s="375">
        <v>1</v>
      </c>
      <c r="H36" s="114"/>
      <c r="I36" s="114"/>
      <c r="J36" s="114">
        <v>1</v>
      </c>
      <c r="K36" s="255"/>
      <c r="L36" s="255"/>
      <c r="M36" s="114"/>
      <c r="N36" s="114"/>
    </row>
    <row r="37" spans="1:14" s="342" customFormat="1" ht="42">
      <c r="A37" s="343">
        <v>14</v>
      </c>
      <c r="B37" s="113" t="s">
        <v>389</v>
      </c>
      <c r="C37" s="114" t="s">
        <v>39</v>
      </c>
      <c r="D37" s="113" t="s">
        <v>347</v>
      </c>
      <c r="E37" s="113" t="s">
        <v>348</v>
      </c>
      <c r="F37" s="255"/>
      <c r="G37" s="375">
        <v>1</v>
      </c>
      <c r="H37" s="114"/>
      <c r="I37" s="114"/>
      <c r="J37" s="114">
        <v>1</v>
      </c>
      <c r="K37" s="255"/>
      <c r="L37" s="255"/>
      <c r="M37" s="114"/>
      <c r="N37" s="114"/>
    </row>
    <row r="38" spans="1:14" s="342" customFormat="1" ht="21">
      <c r="A38" s="536">
        <v>15</v>
      </c>
      <c r="B38" s="542" t="s">
        <v>390</v>
      </c>
      <c r="C38" s="536" t="s">
        <v>39</v>
      </c>
      <c r="D38" s="113" t="s">
        <v>391</v>
      </c>
      <c r="E38" s="113" t="s">
        <v>392</v>
      </c>
      <c r="F38" s="255"/>
      <c r="G38" s="375" t="s">
        <v>220</v>
      </c>
      <c r="H38" s="114"/>
      <c r="I38" s="114"/>
      <c r="J38" s="114" t="s">
        <v>220</v>
      </c>
      <c r="K38" s="255"/>
      <c r="L38" s="255"/>
      <c r="M38" s="114"/>
      <c r="N38" s="114"/>
    </row>
    <row r="39" spans="1:14" s="342" customFormat="1" ht="21">
      <c r="A39" s="537"/>
      <c r="B39" s="606"/>
      <c r="C39" s="537"/>
      <c r="D39" s="113" t="s">
        <v>393</v>
      </c>
      <c r="E39" s="113" t="s">
        <v>394</v>
      </c>
      <c r="F39" s="255" t="s">
        <v>220</v>
      </c>
      <c r="G39" s="375"/>
      <c r="H39" s="114"/>
      <c r="I39" s="114"/>
      <c r="J39" s="255" t="s">
        <v>220</v>
      </c>
      <c r="K39" s="255"/>
      <c r="L39" s="255"/>
      <c r="M39" s="114"/>
      <c r="N39" s="114"/>
    </row>
    <row r="40" spans="1:14" s="342" customFormat="1" ht="42">
      <c r="A40" s="537"/>
      <c r="B40" s="606"/>
      <c r="C40" s="537"/>
      <c r="D40" s="113" t="s">
        <v>369</v>
      </c>
      <c r="E40" s="113" t="s">
        <v>370</v>
      </c>
      <c r="F40" s="255"/>
      <c r="G40" s="255" t="s">
        <v>220</v>
      </c>
      <c r="H40" s="114"/>
      <c r="I40" s="114"/>
      <c r="J40" s="114"/>
      <c r="K40" s="255" t="s">
        <v>220</v>
      </c>
      <c r="L40" s="255"/>
      <c r="M40" s="114"/>
      <c r="N40" s="114"/>
    </row>
    <row r="41" spans="1:14" s="342" customFormat="1" ht="21">
      <c r="A41" s="537"/>
      <c r="B41" s="606"/>
      <c r="C41" s="537"/>
      <c r="D41" s="113" t="s">
        <v>372</v>
      </c>
      <c r="E41" s="113" t="s">
        <v>395</v>
      </c>
      <c r="F41" s="255"/>
      <c r="G41" s="255" t="s">
        <v>220</v>
      </c>
      <c r="H41" s="114"/>
      <c r="I41" s="114"/>
      <c r="J41" s="255" t="s">
        <v>220</v>
      </c>
      <c r="K41" s="255"/>
      <c r="L41" s="255"/>
      <c r="M41" s="114"/>
      <c r="N41" s="114"/>
    </row>
    <row r="42" spans="1:14" s="342" customFormat="1" ht="21">
      <c r="A42" s="537"/>
      <c r="B42" s="606"/>
      <c r="C42" s="537"/>
      <c r="D42" s="113" t="s">
        <v>372</v>
      </c>
      <c r="E42" s="113" t="s">
        <v>396</v>
      </c>
      <c r="F42" s="255"/>
      <c r="G42" s="375" t="s">
        <v>220</v>
      </c>
      <c r="H42" s="114"/>
      <c r="I42" s="114"/>
      <c r="J42" s="255" t="s">
        <v>220</v>
      </c>
      <c r="K42" s="255"/>
      <c r="L42" s="255"/>
      <c r="M42" s="114"/>
      <c r="N42" s="114"/>
    </row>
    <row r="43" spans="1:14" s="342" customFormat="1" ht="21">
      <c r="A43" s="537"/>
      <c r="B43" s="606"/>
      <c r="C43" s="537"/>
      <c r="D43" s="113" t="s">
        <v>397</v>
      </c>
      <c r="E43" s="113" t="s">
        <v>398</v>
      </c>
      <c r="F43" s="255" t="s">
        <v>220</v>
      </c>
      <c r="G43" s="375"/>
      <c r="H43" s="114"/>
      <c r="I43" s="114"/>
      <c r="J43" s="255" t="s">
        <v>220</v>
      </c>
      <c r="K43" s="255"/>
      <c r="L43" s="255"/>
      <c r="M43" s="114"/>
      <c r="N43" s="114"/>
    </row>
    <row r="44" spans="1:14" s="342" customFormat="1" ht="21">
      <c r="A44" s="537"/>
      <c r="B44" s="606"/>
      <c r="C44" s="537"/>
      <c r="D44" s="113" t="s">
        <v>399</v>
      </c>
      <c r="E44" s="113" t="s">
        <v>581</v>
      </c>
      <c r="F44" s="255" t="s">
        <v>220</v>
      </c>
      <c r="G44" s="375"/>
      <c r="H44" s="114"/>
      <c r="I44" s="114"/>
      <c r="J44" s="114"/>
      <c r="K44" s="255" t="s">
        <v>220</v>
      </c>
      <c r="L44" s="255"/>
      <c r="M44" s="114"/>
      <c r="N44" s="114"/>
    </row>
    <row r="45" spans="1:14" s="342" customFormat="1" ht="21">
      <c r="A45" s="537"/>
      <c r="B45" s="606"/>
      <c r="C45" s="537"/>
      <c r="D45" s="113" t="s">
        <v>372</v>
      </c>
      <c r="E45" s="113" t="s">
        <v>400</v>
      </c>
      <c r="F45" s="255"/>
      <c r="G45" s="255" t="s">
        <v>220</v>
      </c>
      <c r="H45" s="114"/>
      <c r="I45" s="114"/>
      <c r="J45" s="255" t="s">
        <v>220</v>
      </c>
      <c r="K45" s="255"/>
      <c r="L45" s="255"/>
      <c r="M45" s="114"/>
      <c r="N45" s="114"/>
    </row>
    <row r="46" spans="1:14" s="342" customFormat="1" ht="21">
      <c r="A46" s="537"/>
      <c r="B46" s="606"/>
      <c r="C46" s="537"/>
      <c r="D46" s="113" t="s">
        <v>372</v>
      </c>
      <c r="E46" s="113" t="s">
        <v>401</v>
      </c>
      <c r="F46" s="255"/>
      <c r="G46" s="255" t="s">
        <v>220</v>
      </c>
      <c r="H46" s="114"/>
      <c r="I46" s="114"/>
      <c r="J46" s="255" t="s">
        <v>220</v>
      </c>
      <c r="K46" s="255"/>
      <c r="L46" s="255"/>
      <c r="M46" s="114"/>
      <c r="N46" s="114"/>
    </row>
    <row r="47" spans="1:14" s="342" customFormat="1" ht="84">
      <c r="A47" s="538"/>
      <c r="B47" s="543"/>
      <c r="C47" s="538"/>
      <c r="D47" s="113" t="s">
        <v>248</v>
      </c>
      <c r="E47" s="113" t="s">
        <v>249</v>
      </c>
      <c r="F47" s="255"/>
      <c r="G47" s="375"/>
      <c r="H47" s="114">
        <v>1</v>
      </c>
      <c r="I47" s="114"/>
      <c r="J47" s="114">
        <v>1</v>
      </c>
      <c r="K47" s="114"/>
      <c r="L47" s="255"/>
      <c r="M47" s="114"/>
      <c r="N47" s="114"/>
    </row>
    <row r="48" spans="1:14" s="342" customFormat="1" ht="42">
      <c r="A48" s="343">
        <v>16</v>
      </c>
      <c r="B48" s="113" t="s">
        <v>405</v>
      </c>
      <c r="C48" s="114" t="s">
        <v>39</v>
      </c>
      <c r="D48" s="113" t="s">
        <v>406</v>
      </c>
      <c r="E48" s="113" t="s">
        <v>407</v>
      </c>
      <c r="F48" s="255"/>
      <c r="G48" s="375">
        <v>1</v>
      </c>
      <c r="H48" s="114"/>
      <c r="I48" s="114"/>
      <c r="J48" s="114"/>
      <c r="K48" s="255">
        <v>1</v>
      </c>
      <c r="L48" s="255"/>
      <c r="M48" s="114"/>
      <c r="N48" s="114"/>
    </row>
    <row r="49" spans="1:14" s="342" customFormat="1" ht="42">
      <c r="A49" s="343">
        <v>17</v>
      </c>
      <c r="B49" s="113" t="s">
        <v>408</v>
      </c>
      <c r="C49" s="114" t="s">
        <v>39</v>
      </c>
      <c r="D49" s="113" t="s">
        <v>409</v>
      </c>
      <c r="E49" s="113" t="s">
        <v>348</v>
      </c>
      <c r="F49" s="255"/>
      <c r="G49" s="375">
        <v>1</v>
      </c>
      <c r="H49" s="114"/>
      <c r="I49" s="114"/>
      <c r="J49" s="114"/>
      <c r="K49" s="255">
        <v>1</v>
      </c>
      <c r="L49" s="255"/>
      <c r="M49" s="114"/>
      <c r="N49" s="114"/>
    </row>
    <row r="50" spans="1:14" s="342" customFormat="1" ht="21">
      <c r="A50" s="343">
        <v>18</v>
      </c>
      <c r="B50" s="113" t="s">
        <v>410</v>
      </c>
      <c r="C50" s="114" t="s">
        <v>39</v>
      </c>
      <c r="D50" s="113" t="s">
        <v>347</v>
      </c>
      <c r="E50" s="113" t="s">
        <v>348</v>
      </c>
      <c r="F50" s="255"/>
      <c r="G50" s="375">
        <v>1</v>
      </c>
      <c r="H50" s="114"/>
      <c r="I50" s="114"/>
      <c r="J50" s="114">
        <v>1</v>
      </c>
      <c r="K50" s="255"/>
      <c r="L50" s="255"/>
      <c r="M50" s="114"/>
      <c r="N50" s="114"/>
    </row>
    <row r="51" spans="1:14" s="347" customFormat="1" ht="21">
      <c r="A51" s="547" t="s">
        <v>44</v>
      </c>
      <c r="B51" s="548"/>
      <c r="C51" s="548"/>
      <c r="D51" s="548"/>
      <c r="E51" s="549"/>
      <c r="F51" s="130">
        <f aca="true" t="shared" si="0" ref="F51:L51">SUM(F9:F50)</f>
        <v>0</v>
      </c>
      <c r="G51" s="130">
        <f t="shared" si="0"/>
        <v>12</v>
      </c>
      <c r="H51" s="130">
        <f t="shared" si="0"/>
        <v>6</v>
      </c>
      <c r="I51" s="130">
        <f t="shared" si="0"/>
        <v>0</v>
      </c>
      <c r="J51" s="130">
        <f t="shared" si="0"/>
        <v>14</v>
      </c>
      <c r="K51" s="130">
        <f t="shared" si="0"/>
        <v>4</v>
      </c>
      <c r="L51" s="130">
        <f t="shared" si="0"/>
        <v>0</v>
      </c>
      <c r="M51" s="130">
        <f>SUM(M9:M18)</f>
        <v>80</v>
      </c>
      <c r="N51" s="130"/>
    </row>
    <row r="52" spans="1:14" s="347" customFormat="1" ht="21">
      <c r="A52" s="555" t="s">
        <v>690</v>
      </c>
      <c r="B52" s="556"/>
      <c r="C52" s="556"/>
      <c r="D52" s="345"/>
      <c r="E52" s="346"/>
      <c r="F52" s="130"/>
      <c r="G52" s="348"/>
      <c r="H52" s="130"/>
      <c r="I52" s="130"/>
      <c r="J52" s="130"/>
      <c r="K52" s="348"/>
      <c r="L52" s="130"/>
      <c r="M52" s="130"/>
      <c r="N52" s="130"/>
    </row>
    <row r="53" spans="1:14" s="342" customFormat="1" ht="84">
      <c r="A53" s="551">
        <v>1</v>
      </c>
      <c r="B53" s="544" t="s">
        <v>632</v>
      </c>
      <c r="C53" s="551" t="s">
        <v>38</v>
      </c>
      <c r="D53" s="369" t="s">
        <v>633</v>
      </c>
      <c r="E53" s="113" t="s">
        <v>628</v>
      </c>
      <c r="F53" s="114"/>
      <c r="G53" s="114">
        <v>1</v>
      </c>
      <c r="H53" s="114"/>
      <c r="I53" s="114"/>
      <c r="J53" s="114"/>
      <c r="K53" s="114">
        <v>1</v>
      </c>
      <c r="L53" s="114"/>
      <c r="M53" s="114">
        <v>10</v>
      </c>
      <c r="N53" s="114"/>
    </row>
    <row r="54" spans="1:14" s="342" customFormat="1" ht="42">
      <c r="A54" s="552"/>
      <c r="B54" s="545"/>
      <c r="C54" s="552"/>
      <c r="D54" s="113" t="s">
        <v>715</v>
      </c>
      <c r="E54" s="369" t="s">
        <v>716</v>
      </c>
      <c r="F54" s="114"/>
      <c r="G54" s="114" t="s">
        <v>220</v>
      </c>
      <c r="H54" s="114"/>
      <c r="I54" s="114"/>
      <c r="J54" s="114" t="s">
        <v>220</v>
      </c>
      <c r="K54" s="114"/>
      <c r="L54" s="114"/>
      <c r="M54" s="114"/>
      <c r="N54" s="114"/>
    </row>
    <row r="55" spans="1:14" s="342" customFormat="1" ht="42">
      <c r="A55" s="552"/>
      <c r="B55" s="545"/>
      <c r="C55" s="552"/>
      <c r="D55" s="369" t="s">
        <v>725</v>
      </c>
      <c r="E55" s="369" t="s">
        <v>705</v>
      </c>
      <c r="F55" s="114"/>
      <c r="G55" s="114" t="s">
        <v>220</v>
      </c>
      <c r="H55" s="114"/>
      <c r="I55" s="114" t="s">
        <v>220</v>
      </c>
      <c r="J55" s="114"/>
      <c r="K55" s="114"/>
      <c r="L55" s="114"/>
      <c r="M55" s="114"/>
      <c r="N55" s="114"/>
    </row>
    <row r="56" spans="1:14" s="342" customFormat="1" ht="42">
      <c r="A56" s="560"/>
      <c r="B56" s="546"/>
      <c r="C56" s="560"/>
      <c r="D56" s="369" t="s">
        <v>726</v>
      </c>
      <c r="E56" s="369" t="s">
        <v>727</v>
      </c>
      <c r="F56" s="114" t="s">
        <v>220</v>
      </c>
      <c r="G56" s="114"/>
      <c r="H56" s="114"/>
      <c r="I56" s="114" t="s">
        <v>220</v>
      </c>
      <c r="J56" s="114"/>
      <c r="K56" s="114"/>
      <c r="L56" s="114"/>
      <c r="M56" s="114"/>
      <c r="N56" s="114"/>
    </row>
    <row r="57" spans="1:14" s="342" customFormat="1" ht="21">
      <c r="A57" s="551">
        <v>2</v>
      </c>
      <c r="B57" s="544" t="s">
        <v>706</v>
      </c>
      <c r="C57" s="551" t="s">
        <v>38</v>
      </c>
      <c r="D57" s="372" t="s">
        <v>707</v>
      </c>
      <c r="E57" s="344" t="s">
        <v>708</v>
      </c>
      <c r="F57" s="114"/>
      <c r="G57" s="114"/>
      <c r="H57" s="114">
        <v>1</v>
      </c>
      <c r="I57" s="114"/>
      <c r="J57" s="114"/>
      <c r="K57" s="114"/>
      <c r="L57" s="114">
        <v>1</v>
      </c>
      <c r="M57" s="114"/>
      <c r="N57" s="114"/>
    </row>
    <row r="58" spans="1:14" s="342" customFormat="1" ht="42">
      <c r="A58" s="552"/>
      <c r="B58" s="545"/>
      <c r="C58" s="552"/>
      <c r="D58" s="113" t="s">
        <v>715</v>
      </c>
      <c r="E58" s="369" t="s">
        <v>716</v>
      </c>
      <c r="F58" s="114"/>
      <c r="G58" s="114" t="s">
        <v>220</v>
      </c>
      <c r="H58" s="114"/>
      <c r="I58" s="114"/>
      <c r="J58" s="114" t="s">
        <v>220</v>
      </c>
      <c r="K58" s="114"/>
      <c r="L58" s="114"/>
      <c r="M58" s="114"/>
      <c r="N58" s="114"/>
    </row>
    <row r="59" spans="1:14" s="342" customFormat="1" ht="42">
      <c r="A59" s="552"/>
      <c r="B59" s="545"/>
      <c r="C59" s="552"/>
      <c r="D59" s="113" t="s">
        <v>728</v>
      </c>
      <c r="E59" s="369" t="s">
        <v>727</v>
      </c>
      <c r="F59" s="114" t="s">
        <v>220</v>
      </c>
      <c r="G59" s="114"/>
      <c r="H59" s="114"/>
      <c r="I59" s="114" t="s">
        <v>220</v>
      </c>
      <c r="J59" s="114"/>
      <c r="K59" s="371"/>
      <c r="L59" s="114"/>
      <c r="M59" s="114"/>
      <c r="N59" s="114"/>
    </row>
    <row r="60" spans="1:14" s="342" customFormat="1" ht="21">
      <c r="A60" s="560"/>
      <c r="B60" s="546"/>
      <c r="C60" s="560"/>
      <c r="D60" s="113" t="s">
        <v>729</v>
      </c>
      <c r="E60" s="370" t="s">
        <v>730</v>
      </c>
      <c r="F60" s="114" t="s">
        <v>220</v>
      </c>
      <c r="G60" s="114"/>
      <c r="H60" s="114"/>
      <c r="I60" s="114" t="s">
        <v>220</v>
      </c>
      <c r="J60" s="114"/>
      <c r="K60" s="114"/>
      <c r="L60" s="114"/>
      <c r="M60" s="114"/>
      <c r="N60" s="114"/>
    </row>
    <row r="61" spans="1:14" s="342" customFormat="1" ht="29.25" customHeight="1">
      <c r="A61" s="551">
        <v>3</v>
      </c>
      <c r="B61" s="539" t="s">
        <v>709</v>
      </c>
      <c r="C61" s="551" t="s">
        <v>38</v>
      </c>
      <c r="D61" s="113" t="s">
        <v>710</v>
      </c>
      <c r="E61" s="370" t="s">
        <v>705</v>
      </c>
      <c r="F61" s="114"/>
      <c r="G61" s="114" t="s">
        <v>220</v>
      </c>
      <c r="H61" s="114"/>
      <c r="I61" s="114"/>
      <c r="J61" s="114" t="s">
        <v>220</v>
      </c>
      <c r="K61" s="376"/>
      <c r="L61" s="114"/>
      <c r="M61" s="114"/>
      <c r="N61" s="114"/>
    </row>
    <row r="62" spans="1:14" s="342" customFormat="1" ht="42">
      <c r="A62" s="552"/>
      <c r="B62" s="540"/>
      <c r="C62" s="552"/>
      <c r="D62" s="113" t="s">
        <v>724</v>
      </c>
      <c r="E62" s="369" t="s">
        <v>711</v>
      </c>
      <c r="F62" s="114" t="s">
        <v>220</v>
      </c>
      <c r="G62" s="114"/>
      <c r="H62" s="114"/>
      <c r="I62" s="114"/>
      <c r="J62" s="114" t="s">
        <v>220</v>
      </c>
      <c r="K62" s="375"/>
      <c r="L62" s="114"/>
      <c r="M62" s="114"/>
      <c r="N62" s="114"/>
    </row>
    <row r="63" spans="1:14" s="342" customFormat="1" ht="42">
      <c r="A63" s="552"/>
      <c r="B63" s="540"/>
      <c r="C63" s="552"/>
      <c r="D63" s="113" t="s">
        <v>721</v>
      </c>
      <c r="E63" s="369" t="s">
        <v>716</v>
      </c>
      <c r="F63" s="114"/>
      <c r="G63" s="114">
        <v>1</v>
      </c>
      <c r="H63" s="114"/>
      <c r="I63" s="114"/>
      <c r="J63" s="114">
        <v>1</v>
      </c>
      <c r="K63" s="114"/>
      <c r="L63" s="114"/>
      <c r="M63" s="114"/>
      <c r="N63" s="114"/>
    </row>
    <row r="64" spans="1:14" s="342" customFormat="1" ht="63">
      <c r="A64" s="553"/>
      <c r="B64" s="620"/>
      <c r="C64" s="553"/>
      <c r="D64" s="113" t="s">
        <v>349</v>
      </c>
      <c r="E64" s="113" t="s">
        <v>350</v>
      </c>
      <c r="F64" s="255"/>
      <c r="G64" s="114" t="s">
        <v>220</v>
      </c>
      <c r="H64" s="114"/>
      <c r="I64" s="114"/>
      <c r="J64" s="114" t="s">
        <v>220</v>
      </c>
      <c r="K64" s="114"/>
      <c r="L64" s="114"/>
      <c r="M64" s="114"/>
      <c r="N64" s="114"/>
    </row>
    <row r="65" spans="1:14" s="342" customFormat="1" ht="42">
      <c r="A65" s="554">
        <v>4</v>
      </c>
      <c r="B65" s="562" t="s">
        <v>712</v>
      </c>
      <c r="C65" s="551" t="s">
        <v>38</v>
      </c>
      <c r="D65" s="113" t="s">
        <v>713</v>
      </c>
      <c r="E65" s="369" t="s">
        <v>714</v>
      </c>
      <c r="F65" s="114"/>
      <c r="G65" s="114" t="s">
        <v>220</v>
      </c>
      <c r="H65" s="114"/>
      <c r="I65" s="114"/>
      <c r="J65" s="114"/>
      <c r="K65" s="114" t="s">
        <v>220</v>
      </c>
      <c r="L65" s="114"/>
      <c r="M65" s="114"/>
      <c r="N65" s="114"/>
    </row>
    <row r="66" spans="1:14" s="342" customFormat="1" ht="84">
      <c r="A66" s="554"/>
      <c r="B66" s="563"/>
      <c r="C66" s="552"/>
      <c r="D66" s="113" t="s">
        <v>248</v>
      </c>
      <c r="E66" s="113" t="s">
        <v>249</v>
      </c>
      <c r="F66" s="255"/>
      <c r="G66" s="375"/>
      <c r="H66" s="114">
        <v>1</v>
      </c>
      <c r="I66" s="114"/>
      <c r="J66" s="114">
        <v>1</v>
      </c>
      <c r="K66" s="114"/>
      <c r="L66" s="255"/>
      <c r="M66" s="114"/>
      <c r="N66" s="114"/>
    </row>
    <row r="67" spans="1:14" s="342" customFormat="1" ht="42">
      <c r="A67" s="554"/>
      <c r="B67" s="563"/>
      <c r="C67" s="552"/>
      <c r="D67" s="113" t="s">
        <v>715</v>
      </c>
      <c r="E67" s="369" t="s">
        <v>716</v>
      </c>
      <c r="F67" s="114"/>
      <c r="G67" s="114" t="s">
        <v>220</v>
      </c>
      <c r="H67" s="114"/>
      <c r="I67" s="114"/>
      <c r="J67" s="114" t="s">
        <v>220</v>
      </c>
      <c r="K67" s="114"/>
      <c r="L67" s="114"/>
      <c r="M67" s="114"/>
      <c r="N67" s="114"/>
    </row>
    <row r="68" spans="1:14" s="342" customFormat="1" ht="42">
      <c r="A68" s="554"/>
      <c r="B68" s="563"/>
      <c r="C68" s="552"/>
      <c r="D68" s="113" t="s">
        <v>724</v>
      </c>
      <c r="E68" s="369" t="s">
        <v>711</v>
      </c>
      <c r="F68" s="114" t="s">
        <v>220</v>
      </c>
      <c r="G68" s="114"/>
      <c r="H68" s="114"/>
      <c r="I68" s="114"/>
      <c r="J68" s="114"/>
      <c r="K68" s="114" t="s">
        <v>220</v>
      </c>
      <c r="L68" s="114"/>
      <c r="M68" s="114"/>
      <c r="N68" s="114"/>
    </row>
    <row r="69" spans="1:14" s="342" customFormat="1" ht="42">
      <c r="A69" s="554"/>
      <c r="B69" s="564"/>
      <c r="C69" s="560"/>
      <c r="D69" s="113" t="s">
        <v>722</v>
      </c>
      <c r="E69" s="369" t="s">
        <v>723</v>
      </c>
      <c r="F69" s="114" t="s">
        <v>220</v>
      </c>
      <c r="G69" s="114"/>
      <c r="H69" s="114"/>
      <c r="I69" s="114"/>
      <c r="J69" s="114" t="s">
        <v>220</v>
      </c>
      <c r="K69" s="114"/>
      <c r="L69" s="114"/>
      <c r="M69" s="114"/>
      <c r="N69" s="114"/>
    </row>
    <row r="70" spans="1:14" s="342" customFormat="1" ht="42">
      <c r="A70" s="551">
        <v>5</v>
      </c>
      <c r="B70" s="539" t="s">
        <v>717</v>
      </c>
      <c r="C70" s="551" t="s">
        <v>38</v>
      </c>
      <c r="D70" s="113" t="s">
        <v>718</v>
      </c>
      <c r="E70" s="369" t="s">
        <v>716</v>
      </c>
      <c r="F70" s="114"/>
      <c r="G70" s="114">
        <v>1</v>
      </c>
      <c r="H70" s="114"/>
      <c r="I70" s="114"/>
      <c r="J70" s="114">
        <v>1</v>
      </c>
      <c r="K70" s="114"/>
      <c r="L70" s="114"/>
      <c r="M70" s="114"/>
      <c r="N70" s="114"/>
    </row>
    <row r="71" spans="1:14" s="342" customFormat="1" ht="63">
      <c r="A71" s="560"/>
      <c r="B71" s="541"/>
      <c r="C71" s="560"/>
      <c r="D71" s="113" t="s">
        <v>349</v>
      </c>
      <c r="E71" s="113" t="s">
        <v>350</v>
      </c>
      <c r="F71" s="255"/>
      <c r="G71" s="114" t="s">
        <v>220</v>
      </c>
      <c r="H71" s="114"/>
      <c r="I71" s="114"/>
      <c r="J71" s="114" t="s">
        <v>220</v>
      </c>
      <c r="K71" s="114"/>
      <c r="L71" s="114"/>
      <c r="M71" s="114"/>
      <c r="N71" s="114"/>
    </row>
    <row r="72" spans="1:14" s="342" customFormat="1" ht="42">
      <c r="A72" s="114">
        <v>6</v>
      </c>
      <c r="B72" s="368" t="s">
        <v>719</v>
      </c>
      <c r="C72" s="114" t="s">
        <v>38</v>
      </c>
      <c r="D72" s="113" t="s">
        <v>720</v>
      </c>
      <c r="E72" s="369" t="s">
        <v>716</v>
      </c>
      <c r="F72" s="114"/>
      <c r="G72" s="114">
        <v>1</v>
      </c>
      <c r="H72" s="114"/>
      <c r="I72" s="114"/>
      <c r="J72" s="114">
        <v>1</v>
      </c>
      <c r="K72" s="114"/>
      <c r="L72" s="114"/>
      <c r="M72" s="114"/>
      <c r="N72" s="114"/>
    </row>
    <row r="73" spans="1:14" s="342" customFormat="1" ht="84">
      <c r="A73" s="383">
        <v>7</v>
      </c>
      <c r="B73" s="113" t="s">
        <v>251</v>
      </c>
      <c r="C73" s="114" t="s">
        <v>38</v>
      </c>
      <c r="D73" s="113" t="s">
        <v>248</v>
      </c>
      <c r="E73" s="113" t="s">
        <v>249</v>
      </c>
      <c r="F73" s="255"/>
      <c r="G73" s="375"/>
      <c r="H73" s="114">
        <v>1</v>
      </c>
      <c r="I73" s="114"/>
      <c r="J73" s="114">
        <v>1</v>
      </c>
      <c r="K73" s="114"/>
      <c r="L73" s="255"/>
      <c r="M73" s="114"/>
      <c r="N73" s="114"/>
    </row>
    <row r="74" spans="1:14" s="342" customFormat="1" ht="84" customHeight="1">
      <c r="A74" s="554">
        <v>8</v>
      </c>
      <c r="B74" s="565" t="s">
        <v>252</v>
      </c>
      <c r="C74" s="554" t="s">
        <v>38</v>
      </c>
      <c r="D74" s="113" t="s">
        <v>248</v>
      </c>
      <c r="E74" s="113" t="s">
        <v>249</v>
      </c>
      <c r="F74" s="255"/>
      <c r="G74" s="375"/>
      <c r="H74" s="114">
        <v>1</v>
      </c>
      <c r="I74" s="114"/>
      <c r="J74" s="114">
        <v>1</v>
      </c>
      <c r="K74" s="114"/>
      <c r="L74" s="255"/>
      <c r="M74" s="114"/>
      <c r="N74" s="114"/>
    </row>
    <row r="75" spans="1:14" s="342" customFormat="1" ht="105">
      <c r="A75" s="566"/>
      <c r="B75" s="566"/>
      <c r="C75" s="561"/>
      <c r="D75" s="113" t="s">
        <v>103</v>
      </c>
      <c r="E75" s="369" t="s">
        <v>104</v>
      </c>
      <c r="F75" s="255"/>
      <c r="G75" s="114"/>
      <c r="H75" s="114" t="s">
        <v>220</v>
      </c>
      <c r="I75" s="114"/>
      <c r="J75" s="114" t="s">
        <v>220</v>
      </c>
      <c r="K75" s="114"/>
      <c r="L75" s="255"/>
      <c r="M75" s="114"/>
      <c r="N75" s="114"/>
    </row>
    <row r="76" spans="1:14" s="342" customFormat="1" ht="105">
      <c r="A76" s="343">
        <v>9</v>
      </c>
      <c r="B76" s="113" t="s">
        <v>621</v>
      </c>
      <c r="C76" s="114" t="s">
        <v>38</v>
      </c>
      <c r="D76" s="113" t="s">
        <v>103</v>
      </c>
      <c r="E76" s="369" t="s">
        <v>104</v>
      </c>
      <c r="F76" s="255"/>
      <c r="G76" s="114"/>
      <c r="H76" s="114">
        <v>1</v>
      </c>
      <c r="I76" s="114"/>
      <c r="J76" s="114">
        <v>1</v>
      </c>
      <c r="K76" s="114"/>
      <c r="L76" s="255"/>
      <c r="M76" s="114"/>
      <c r="N76" s="114"/>
    </row>
    <row r="77" spans="1:14" s="342" customFormat="1" ht="63">
      <c r="A77" s="343">
        <v>10</v>
      </c>
      <c r="B77" s="113" t="s">
        <v>363</v>
      </c>
      <c r="C77" s="114" t="s">
        <v>38</v>
      </c>
      <c r="D77" s="113" t="s">
        <v>349</v>
      </c>
      <c r="E77" s="113" t="s">
        <v>350</v>
      </c>
      <c r="F77" s="255"/>
      <c r="G77" s="114">
        <v>1</v>
      </c>
      <c r="H77" s="114"/>
      <c r="I77" s="114"/>
      <c r="J77" s="114">
        <v>1</v>
      </c>
      <c r="K77" s="114"/>
      <c r="L77" s="255"/>
      <c r="M77" s="114"/>
      <c r="N77" s="114"/>
    </row>
    <row r="78" spans="1:14" s="342" customFormat="1" ht="63">
      <c r="A78" s="343">
        <v>11</v>
      </c>
      <c r="B78" s="113" t="s">
        <v>362</v>
      </c>
      <c r="C78" s="114" t="s">
        <v>38</v>
      </c>
      <c r="D78" s="113" t="s">
        <v>349</v>
      </c>
      <c r="E78" s="113" t="s">
        <v>350</v>
      </c>
      <c r="F78" s="255"/>
      <c r="G78" s="114">
        <v>1</v>
      </c>
      <c r="H78" s="114"/>
      <c r="I78" s="114"/>
      <c r="J78" s="114">
        <v>1</v>
      </c>
      <c r="K78" s="114"/>
      <c r="L78" s="255"/>
      <c r="M78" s="114"/>
      <c r="N78" s="114"/>
    </row>
    <row r="79" spans="1:14" s="342" customFormat="1" ht="105">
      <c r="A79" s="45">
        <v>12</v>
      </c>
      <c r="B79" s="44" t="s">
        <v>110</v>
      </c>
      <c r="C79" s="114" t="s">
        <v>38</v>
      </c>
      <c r="D79" s="113" t="s">
        <v>103</v>
      </c>
      <c r="E79" s="369" t="s">
        <v>104</v>
      </c>
      <c r="F79" s="255"/>
      <c r="G79" s="114"/>
      <c r="H79" s="114">
        <v>1</v>
      </c>
      <c r="I79" s="114"/>
      <c r="J79" s="114">
        <v>1</v>
      </c>
      <c r="K79" s="114"/>
      <c r="L79" s="255"/>
      <c r="M79" s="114"/>
      <c r="N79" s="114"/>
    </row>
    <row r="80" spans="1:14" s="347" customFormat="1" ht="21">
      <c r="A80" s="547" t="s">
        <v>44</v>
      </c>
      <c r="B80" s="548"/>
      <c r="C80" s="548"/>
      <c r="D80" s="548"/>
      <c r="E80" s="549"/>
      <c r="F80" s="130">
        <f>SUM(F53:F79)</f>
        <v>0</v>
      </c>
      <c r="G80" s="130">
        <f aca="true" t="shared" si="1" ref="G80:M80">SUM(G53:G79)</f>
        <v>6</v>
      </c>
      <c r="H80" s="130">
        <f t="shared" si="1"/>
        <v>6</v>
      </c>
      <c r="I80" s="130">
        <f t="shared" si="1"/>
        <v>0</v>
      </c>
      <c r="J80" s="130">
        <f t="shared" si="1"/>
        <v>10</v>
      </c>
      <c r="K80" s="130">
        <f t="shared" si="1"/>
        <v>1</v>
      </c>
      <c r="L80" s="130">
        <f t="shared" si="1"/>
        <v>1</v>
      </c>
      <c r="M80" s="130">
        <f t="shared" si="1"/>
        <v>10</v>
      </c>
      <c r="N80" s="130"/>
    </row>
    <row r="81" spans="1:14" s="342" customFormat="1" ht="21">
      <c r="A81" s="555" t="s">
        <v>617</v>
      </c>
      <c r="B81" s="556"/>
      <c r="C81" s="557"/>
      <c r="D81" s="113"/>
      <c r="E81" s="113"/>
      <c r="F81" s="114"/>
      <c r="G81" s="255"/>
      <c r="H81" s="114"/>
      <c r="I81" s="114"/>
      <c r="J81" s="114"/>
      <c r="K81" s="255"/>
      <c r="L81" s="114"/>
      <c r="M81" s="114"/>
      <c r="N81" s="114"/>
    </row>
    <row r="82" spans="1:14" s="342" customFormat="1" ht="42">
      <c r="A82" s="536">
        <v>1</v>
      </c>
      <c r="B82" s="539" t="s">
        <v>307</v>
      </c>
      <c r="C82" s="551" t="s">
        <v>37</v>
      </c>
      <c r="D82" s="113" t="s">
        <v>314</v>
      </c>
      <c r="E82" s="113" t="s">
        <v>315</v>
      </c>
      <c r="F82" s="114"/>
      <c r="G82" s="114" t="s">
        <v>220</v>
      </c>
      <c r="H82" s="114"/>
      <c r="I82" s="114"/>
      <c r="J82" s="114"/>
      <c r="K82" s="114"/>
      <c r="L82" s="255" t="s">
        <v>220</v>
      </c>
      <c r="M82" s="255">
        <v>20</v>
      </c>
      <c r="N82" s="114"/>
    </row>
    <row r="83" spans="1:14" s="342" customFormat="1" ht="84">
      <c r="A83" s="537"/>
      <c r="B83" s="540"/>
      <c r="C83" s="552"/>
      <c r="D83" s="113" t="s">
        <v>248</v>
      </c>
      <c r="E83" s="113" t="s">
        <v>249</v>
      </c>
      <c r="F83" s="255"/>
      <c r="G83" s="375"/>
      <c r="H83" s="114">
        <v>1</v>
      </c>
      <c r="I83" s="114"/>
      <c r="J83" s="114">
        <v>1</v>
      </c>
      <c r="K83" s="114"/>
      <c r="L83" s="255"/>
      <c r="M83" s="114"/>
      <c r="N83" s="114"/>
    </row>
    <row r="84" spans="1:14" s="342" customFormat="1" ht="63">
      <c r="A84" s="537"/>
      <c r="B84" s="540"/>
      <c r="C84" s="552"/>
      <c r="D84" s="113" t="s">
        <v>636</v>
      </c>
      <c r="E84" s="113" t="s">
        <v>637</v>
      </c>
      <c r="F84" s="350" t="s">
        <v>220</v>
      </c>
      <c r="G84" s="376"/>
      <c r="H84" s="114"/>
      <c r="I84" s="114"/>
      <c r="J84" s="114"/>
      <c r="K84" s="255" t="s">
        <v>220</v>
      </c>
      <c r="L84" s="255"/>
      <c r="M84" s="255">
        <v>10</v>
      </c>
      <c r="N84" s="114"/>
    </row>
    <row r="85" spans="1:14" s="342" customFormat="1" ht="84">
      <c r="A85" s="538"/>
      <c r="B85" s="541"/>
      <c r="C85" s="560"/>
      <c r="D85" s="113" t="s">
        <v>629</v>
      </c>
      <c r="E85" s="113" t="s">
        <v>628</v>
      </c>
      <c r="F85" s="255" t="s">
        <v>220</v>
      </c>
      <c r="G85" s="375"/>
      <c r="H85" s="114"/>
      <c r="I85" s="114"/>
      <c r="J85" s="114"/>
      <c r="K85" s="255" t="s">
        <v>220</v>
      </c>
      <c r="L85" s="255"/>
      <c r="M85" s="255">
        <v>10</v>
      </c>
      <c r="N85" s="114"/>
    </row>
    <row r="86" spans="1:14" s="342" customFormat="1" ht="42">
      <c r="A86" s="551">
        <v>2</v>
      </c>
      <c r="B86" s="544" t="s">
        <v>310</v>
      </c>
      <c r="C86" s="551" t="s">
        <v>37</v>
      </c>
      <c r="D86" s="113" t="s">
        <v>316</v>
      </c>
      <c r="E86" s="113" t="s">
        <v>317</v>
      </c>
      <c r="F86" s="114"/>
      <c r="G86" s="114">
        <v>1</v>
      </c>
      <c r="H86" s="114"/>
      <c r="I86" s="114"/>
      <c r="J86" s="114"/>
      <c r="K86" s="114"/>
      <c r="L86" s="255">
        <v>1</v>
      </c>
      <c r="M86" s="255">
        <v>20</v>
      </c>
      <c r="N86" s="114"/>
    </row>
    <row r="87" spans="1:14" s="342" customFormat="1" ht="42">
      <c r="A87" s="560"/>
      <c r="B87" s="546"/>
      <c r="C87" s="560"/>
      <c r="D87" s="172" t="s">
        <v>603</v>
      </c>
      <c r="E87" s="172" t="s">
        <v>604</v>
      </c>
      <c r="F87" s="255" t="s">
        <v>220</v>
      </c>
      <c r="G87" s="375"/>
      <c r="H87" s="114"/>
      <c r="I87" s="114"/>
      <c r="J87" s="114"/>
      <c r="K87" s="255" t="s">
        <v>220</v>
      </c>
      <c r="L87" s="255"/>
      <c r="M87" s="255">
        <v>15</v>
      </c>
      <c r="N87" s="114"/>
    </row>
    <row r="88" spans="1:14" s="342" customFormat="1" ht="42">
      <c r="A88" s="536">
        <v>3</v>
      </c>
      <c r="B88" s="544" t="s">
        <v>332</v>
      </c>
      <c r="C88" s="551" t="s">
        <v>37</v>
      </c>
      <c r="D88" s="113" t="s">
        <v>334</v>
      </c>
      <c r="E88" s="113" t="s">
        <v>336</v>
      </c>
      <c r="F88" s="114"/>
      <c r="G88" s="114">
        <v>1</v>
      </c>
      <c r="H88" s="114"/>
      <c r="I88" s="114"/>
      <c r="J88" s="114"/>
      <c r="K88" s="114">
        <v>1</v>
      </c>
      <c r="L88" s="255"/>
      <c r="M88" s="255">
        <v>20</v>
      </c>
      <c r="N88" s="114"/>
    </row>
    <row r="89" spans="1:14" s="342" customFormat="1" ht="64.5" customHeight="1">
      <c r="A89" s="537"/>
      <c r="B89" s="545"/>
      <c r="C89" s="552"/>
      <c r="D89" s="113" t="s">
        <v>598</v>
      </c>
      <c r="E89" s="113" t="s">
        <v>599</v>
      </c>
      <c r="F89" s="255" t="s">
        <v>220</v>
      </c>
      <c r="G89" s="375"/>
      <c r="H89" s="114"/>
      <c r="I89" s="114"/>
      <c r="J89" s="114"/>
      <c r="K89" s="255" t="s">
        <v>220</v>
      </c>
      <c r="L89" s="255"/>
      <c r="M89" s="255">
        <v>10</v>
      </c>
      <c r="N89" s="114"/>
    </row>
    <row r="90" spans="1:14" s="342" customFormat="1" ht="63">
      <c r="A90" s="537"/>
      <c r="B90" s="545"/>
      <c r="C90" s="552"/>
      <c r="D90" s="113" t="s">
        <v>625</v>
      </c>
      <c r="E90" s="113" t="s">
        <v>626</v>
      </c>
      <c r="F90" s="255" t="s">
        <v>220</v>
      </c>
      <c r="G90" s="375"/>
      <c r="H90" s="114"/>
      <c r="I90" s="114"/>
      <c r="J90" s="114"/>
      <c r="K90" s="255" t="s">
        <v>220</v>
      </c>
      <c r="L90" s="255"/>
      <c r="M90" s="255">
        <v>10</v>
      </c>
      <c r="N90" s="114"/>
    </row>
    <row r="91" spans="1:14" s="342" customFormat="1" ht="84">
      <c r="A91" s="538"/>
      <c r="B91" s="546"/>
      <c r="C91" s="560"/>
      <c r="D91" s="113" t="s">
        <v>627</v>
      </c>
      <c r="E91" s="113" t="s">
        <v>628</v>
      </c>
      <c r="F91" s="255" t="s">
        <v>220</v>
      </c>
      <c r="G91" s="375"/>
      <c r="H91" s="114"/>
      <c r="I91" s="114"/>
      <c r="J91" s="114"/>
      <c r="K91" s="255" t="s">
        <v>220</v>
      </c>
      <c r="L91" s="255"/>
      <c r="M91" s="255">
        <v>10</v>
      </c>
      <c r="N91" s="114"/>
    </row>
    <row r="92" spans="1:14" s="342" customFormat="1" ht="63">
      <c r="A92" s="551">
        <v>4</v>
      </c>
      <c r="B92" s="544" t="s">
        <v>567</v>
      </c>
      <c r="C92" s="551" t="s">
        <v>37</v>
      </c>
      <c r="D92" s="113" t="s">
        <v>574</v>
      </c>
      <c r="E92" s="113" t="s">
        <v>575</v>
      </c>
      <c r="F92" s="255" t="s">
        <v>220</v>
      </c>
      <c r="G92" s="375"/>
      <c r="H92" s="114"/>
      <c r="I92" s="114"/>
      <c r="J92" s="114"/>
      <c r="K92" s="255" t="s">
        <v>220</v>
      </c>
      <c r="L92" s="255"/>
      <c r="M92" s="255">
        <v>15</v>
      </c>
      <c r="N92" s="114"/>
    </row>
    <row r="93" spans="1:14" s="342" customFormat="1" ht="63">
      <c r="A93" s="552"/>
      <c r="B93" s="545"/>
      <c r="C93" s="552"/>
      <c r="D93" s="113" t="s">
        <v>580</v>
      </c>
      <c r="E93" s="113" t="s">
        <v>581</v>
      </c>
      <c r="F93" s="114"/>
      <c r="G93" s="255">
        <v>1</v>
      </c>
      <c r="H93" s="114"/>
      <c r="I93" s="114"/>
      <c r="J93" s="114"/>
      <c r="K93" s="255">
        <v>1</v>
      </c>
      <c r="L93" s="255"/>
      <c r="M93" s="255">
        <v>15</v>
      </c>
      <c r="N93" s="114"/>
    </row>
    <row r="94" spans="1:14" s="342" customFormat="1" ht="64.5" customHeight="1">
      <c r="A94" s="552"/>
      <c r="B94" s="545"/>
      <c r="C94" s="552"/>
      <c r="D94" s="113" t="s">
        <v>699</v>
      </c>
      <c r="E94" s="113" t="s">
        <v>575</v>
      </c>
      <c r="F94" s="255" t="s">
        <v>220</v>
      </c>
      <c r="G94" s="375"/>
      <c r="H94" s="114"/>
      <c r="I94" s="114"/>
      <c r="J94" s="114"/>
      <c r="K94" s="255" t="s">
        <v>220</v>
      </c>
      <c r="L94" s="255"/>
      <c r="M94" s="255">
        <v>15</v>
      </c>
      <c r="N94" s="114"/>
    </row>
    <row r="95" spans="1:14" s="342" customFormat="1" ht="43.5" customHeight="1">
      <c r="A95" s="560"/>
      <c r="B95" s="546"/>
      <c r="C95" s="560"/>
      <c r="D95" s="113" t="s">
        <v>600</v>
      </c>
      <c r="E95" s="113" t="s">
        <v>581</v>
      </c>
      <c r="F95" s="114"/>
      <c r="G95" s="255" t="s">
        <v>220</v>
      </c>
      <c r="H95" s="114"/>
      <c r="I95" s="114"/>
      <c r="J95" s="114"/>
      <c r="K95" s="255" t="s">
        <v>220</v>
      </c>
      <c r="L95" s="255"/>
      <c r="M95" s="255">
        <v>15</v>
      </c>
      <c r="N95" s="114"/>
    </row>
    <row r="96" spans="1:14" s="342" customFormat="1" ht="84">
      <c r="A96" s="551">
        <v>5</v>
      </c>
      <c r="B96" s="544" t="s">
        <v>582</v>
      </c>
      <c r="C96" s="551" t="s">
        <v>37</v>
      </c>
      <c r="D96" s="113" t="s">
        <v>583</v>
      </c>
      <c r="E96" s="113" t="s">
        <v>581</v>
      </c>
      <c r="F96" s="114"/>
      <c r="G96" s="255" t="s">
        <v>220</v>
      </c>
      <c r="H96" s="114"/>
      <c r="I96" s="114"/>
      <c r="J96" s="114"/>
      <c r="K96" s="255" t="s">
        <v>220</v>
      </c>
      <c r="L96" s="255"/>
      <c r="M96" s="255">
        <v>15</v>
      </c>
      <c r="N96" s="114"/>
    </row>
    <row r="97" spans="1:14" s="342" customFormat="1" ht="84">
      <c r="A97" s="552"/>
      <c r="B97" s="545"/>
      <c r="C97" s="552"/>
      <c r="D97" s="113" t="s">
        <v>248</v>
      </c>
      <c r="E97" s="113" t="s">
        <v>249</v>
      </c>
      <c r="F97" s="255"/>
      <c r="G97" s="375"/>
      <c r="H97" s="114">
        <v>1</v>
      </c>
      <c r="I97" s="114"/>
      <c r="J97" s="114">
        <v>1</v>
      </c>
      <c r="K97" s="114"/>
      <c r="L97" s="255"/>
      <c r="M97" s="114"/>
      <c r="N97" s="114"/>
    </row>
    <row r="98" spans="1:14" s="342" customFormat="1" ht="42">
      <c r="A98" s="560"/>
      <c r="B98" s="546"/>
      <c r="C98" s="560"/>
      <c r="D98" s="113" t="s">
        <v>601</v>
      </c>
      <c r="E98" s="113" t="s">
        <v>581</v>
      </c>
      <c r="F98" s="114"/>
      <c r="G98" s="255" t="s">
        <v>220</v>
      </c>
      <c r="H98" s="114"/>
      <c r="I98" s="114"/>
      <c r="J98" s="114"/>
      <c r="K98" s="255" t="s">
        <v>220</v>
      </c>
      <c r="L98" s="255"/>
      <c r="M98" s="255">
        <v>15</v>
      </c>
      <c r="N98" s="114"/>
    </row>
    <row r="99" spans="1:14" s="342" customFormat="1" ht="63">
      <c r="A99" s="536">
        <v>6</v>
      </c>
      <c r="B99" s="544" t="s">
        <v>597</v>
      </c>
      <c r="C99" s="551" t="s">
        <v>37</v>
      </c>
      <c r="D99" s="113" t="s">
        <v>598</v>
      </c>
      <c r="E99" s="113" t="s">
        <v>599</v>
      </c>
      <c r="F99" s="255">
        <v>1</v>
      </c>
      <c r="G99" s="375"/>
      <c r="H99" s="114"/>
      <c r="I99" s="114"/>
      <c r="J99" s="114"/>
      <c r="K99" s="255">
        <v>1</v>
      </c>
      <c r="L99" s="255"/>
      <c r="M99" s="255">
        <v>10</v>
      </c>
      <c r="N99" s="114"/>
    </row>
    <row r="100" spans="1:14" s="342" customFormat="1" ht="63">
      <c r="A100" s="537"/>
      <c r="B100" s="545"/>
      <c r="C100" s="552"/>
      <c r="D100" s="113" t="s">
        <v>615</v>
      </c>
      <c r="E100" s="113" t="s">
        <v>616</v>
      </c>
      <c r="F100" s="255" t="s">
        <v>220</v>
      </c>
      <c r="G100" s="375"/>
      <c r="H100" s="114"/>
      <c r="I100" s="114"/>
      <c r="J100" s="114"/>
      <c r="K100" s="255" t="s">
        <v>220</v>
      </c>
      <c r="L100" s="255"/>
      <c r="M100" s="255">
        <v>10</v>
      </c>
      <c r="N100" s="114"/>
    </row>
    <row r="101" spans="1:14" s="342" customFormat="1" ht="63">
      <c r="A101" s="538"/>
      <c r="B101" s="546"/>
      <c r="C101" s="560"/>
      <c r="D101" s="113" t="s">
        <v>634</v>
      </c>
      <c r="E101" s="113" t="s">
        <v>635</v>
      </c>
      <c r="F101" s="255" t="s">
        <v>220</v>
      </c>
      <c r="G101" s="375"/>
      <c r="H101" s="114"/>
      <c r="I101" s="114"/>
      <c r="J101" s="114"/>
      <c r="K101" s="255" t="s">
        <v>220</v>
      </c>
      <c r="L101" s="255"/>
      <c r="M101" s="255">
        <v>10</v>
      </c>
      <c r="N101" s="114"/>
    </row>
    <row r="102" spans="1:14" s="342" customFormat="1" ht="42">
      <c r="A102" s="114">
        <v>7</v>
      </c>
      <c r="B102" s="172" t="s">
        <v>605</v>
      </c>
      <c r="C102" s="349" t="s">
        <v>37</v>
      </c>
      <c r="D102" s="172" t="s">
        <v>603</v>
      </c>
      <c r="E102" s="172" t="s">
        <v>604</v>
      </c>
      <c r="F102" s="255">
        <v>1</v>
      </c>
      <c r="G102" s="375"/>
      <c r="H102" s="114"/>
      <c r="I102" s="114"/>
      <c r="J102" s="114"/>
      <c r="K102" s="255">
        <v>1</v>
      </c>
      <c r="L102" s="255"/>
      <c r="M102" s="255">
        <v>10</v>
      </c>
      <c r="N102" s="114"/>
    </row>
    <row r="103" spans="1:14" s="342" customFormat="1" ht="63">
      <c r="A103" s="343">
        <v>8</v>
      </c>
      <c r="B103" s="113" t="s">
        <v>608</v>
      </c>
      <c r="C103" s="114" t="s">
        <v>37</v>
      </c>
      <c r="D103" s="113" t="s">
        <v>609</v>
      </c>
      <c r="E103" s="113" t="s">
        <v>607</v>
      </c>
      <c r="F103" s="255">
        <v>1</v>
      </c>
      <c r="G103" s="375"/>
      <c r="H103" s="114"/>
      <c r="I103" s="114"/>
      <c r="J103" s="114"/>
      <c r="K103" s="255">
        <v>1</v>
      </c>
      <c r="L103" s="255"/>
      <c r="M103" s="255">
        <v>15</v>
      </c>
      <c r="N103" s="114"/>
    </row>
    <row r="104" spans="1:14" s="342" customFormat="1" ht="63">
      <c r="A104" s="343">
        <v>9</v>
      </c>
      <c r="B104" s="113" t="s">
        <v>610</v>
      </c>
      <c r="C104" s="114" t="s">
        <v>37</v>
      </c>
      <c r="D104" s="113" t="s">
        <v>611</v>
      </c>
      <c r="E104" s="113" t="s">
        <v>607</v>
      </c>
      <c r="F104" s="255">
        <v>1</v>
      </c>
      <c r="G104" s="375"/>
      <c r="H104" s="114"/>
      <c r="I104" s="114"/>
      <c r="J104" s="114"/>
      <c r="K104" s="255">
        <v>1</v>
      </c>
      <c r="L104" s="255"/>
      <c r="M104" s="255">
        <v>15</v>
      </c>
      <c r="N104" s="114"/>
    </row>
    <row r="105" spans="1:14" s="342" customFormat="1" ht="84">
      <c r="A105" s="381">
        <v>10</v>
      </c>
      <c r="B105" s="113" t="s">
        <v>250</v>
      </c>
      <c r="C105" s="114" t="s">
        <v>37</v>
      </c>
      <c r="D105" s="113" t="s">
        <v>248</v>
      </c>
      <c r="E105" s="113" t="s">
        <v>249</v>
      </c>
      <c r="F105" s="255"/>
      <c r="G105" s="375"/>
      <c r="H105" s="114">
        <v>1</v>
      </c>
      <c r="I105" s="114"/>
      <c r="J105" s="114">
        <v>1</v>
      </c>
      <c r="K105" s="114"/>
      <c r="L105" s="255"/>
      <c r="M105" s="114"/>
      <c r="N105" s="114"/>
    </row>
    <row r="106" spans="1:14" s="342" customFormat="1" ht="63">
      <c r="A106" s="381">
        <v>11</v>
      </c>
      <c r="B106" s="113" t="s">
        <v>212</v>
      </c>
      <c r="C106" s="382" t="s">
        <v>37</v>
      </c>
      <c r="D106" s="113" t="s">
        <v>349</v>
      </c>
      <c r="E106" s="113" t="s">
        <v>350</v>
      </c>
      <c r="F106" s="255"/>
      <c r="G106" s="114">
        <v>1</v>
      </c>
      <c r="H106" s="114"/>
      <c r="I106" s="114"/>
      <c r="J106" s="114">
        <v>1</v>
      </c>
      <c r="K106" s="114"/>
      <c r="L106" s="255"/>
      <c r="M106" s="114"/>
      <c r="N106" s="114"/>
    </row>
    <row r="107" spans="1:14" s="347" customFormat="1" ht="21">
      <c r="A107" s="547" t="s">
        <v>44</v>
      </c>
      <c r="B107" s="548"/>
      <c r="C107" s="548"/>
      <c r="D107" s="548"/>
      <c r="E107" s="549"/>
      <c r="F107" s="130">
        <f>SUM(F82:F106)</f>
        <v>4</v>
      </c>
      <c r="G107" s="130">
        <f aca="true" t="shared" si="2" ref="G107:L107">SUM(G82:G106)</f>
        <v>4</v>
      </c>
      <c r="H107" s="130">
        <f t="shared" si="2"/>
        <v>3</v>
      </c>
      <c r="I107" s="130">
        <f t="shared" si="2"/>
        <v>0</v>
      </c>
      <c r="J107" s="130">
        <f t="shared" si="2"/>
        <v>4</v>
      </c>
      <c r="K107" s="130">
        <f t="shared" si="2"/>
        <v>6</v>
      </c>
      <c r="L107" s="130">
        <f t="shared" si="2"/>
        <v>1</v>
      </c>
      <c r="M107" s="130">
        <f>SUM(M82:M104)</f>
        <v>285</v>
      </c>
      <c r="N107" s="130"/>
    </row>
    <row r="108" spans="1:14" s="347" customFormat="1" ht="21">
      <c r="A108" s="550" t="s">
        <v>568</v>
      </c>
      <c r="B108" s="550"/>
      <c r="C108" s="55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</row>
    <row r="109" spans="1:14" s="347" customFormat="1" ht="21">
      <c r="A109" s="558">
        <v>1</v>
      </c>
      <c r="B109" s="544" t="s">
        <v>570</v>
      </c>
      <c r="C109" s="558" t="s">
        <v>41</v>
      </c>
      <c r="D109" s="113" t="s">
        <v>569</v>
      </c>
      <c r="E109" s="113" t="s">
        <v>344</v>
      </c>
      <c r="F109" s="114"/>
      <c r="G109" s="255" t="s">
        <v>220</v>
      </c>
      <c r="H109" s="114"/>
      <c r="I109" s="114"/>
      <c r="J109" s="114"/>
      <c r="K109" s="255" t="s">
        <v>220</v>
      </c>
      <c r="L109" s="255"/>
      <c r="M109" s="255">
        <v>20</v>
      </c>
      <c r="N109" s="130"/>
    </row>
    <row r="110" spans="1:14" s="342" customFormat="1" ht="84">
      <c r="A110" s="559"/>
      <c r="B110" s="546"/>
      <c r="C110" s="559"/>
      <c r="D110" s="113" t="s">
        <v>248</v>
      </c>
      <c r="E110" s="113" t="s">
        <v>249</v>
      </c>
      <c r="F110" s="255"/>
      <c r="G110" s="375"/>
      <c r="H110" s="114">
        <v>1</v>
      </c>
      <c r="I110" s="114"/>
      <c r="J110" s="114">
        <v>1</v>
      </c>
      <c r="K110" s="114"/>
      <c r="L110" s="255"/>
      <c r="M110" s="114"/>
      <c r="N110" s="114"/>
    </row>
    <row r="111" spans="1:14" s="342" customFormat="1" ht="84">
      <c r="A111" s="383">
        <v>2</v>
      </c>
      <c r="B111" s="113" t="s">
        <v>253</v>
      </c>
      <c r="C111" s="382" t="s">
        <v>41</v>
      </c>
      <c r="D111" s="113" t="s">
        <v>248</v>
      </c>
      <c r="E111" s="113" t="s">
        <v>249</v>
      </c>
      <c r="F111" s="255"/>
      <c r="G111" s="375"/>
      <c r="H111" s="114">
        <v>1</v>
      </c>
      <c r="I111" s="114"/>
      <c r="J111" s="114">
        <v>1</v>
      </c>
      <c r="K111" s="114"/>
      <c r="L111" s="255"/>
      <c r="M111" s="114"/>
      <c r="N111" s="114"/>
    </row>
    <row r="112" spans="1:14" s="342" customFormat="1" ht="84">
      <c r="A112" s="383">
        <v>3</v>
      </c>
      <c r="B112" s="113" t="s">
        <v>254</v>
      </c>
      <c r="C112" s="382" t="s">
        <v>41</v>
      </c>
      <c r="D112" s="113" t="s">
        <v>248</v>
      </c>
      <c r="E112" s="113" t="s">
        <v>249</v>
      </c>
      <c r="F112" s="255"/>
      <c r="G112" s="375"/>
      <c r="H112" s="114">
        <v>1</v>
      </c>
      <c r="I112" s="114"/>
      <c r="J112" s="114">
        <v>1</v>
      </c>
      <c r="K112" s="114"/>
      <c r="L112" s="255"/>
      <c r="M112" s="114"/>
      <c r="N112" s="114"/>
    </row>
    <row r="113" spans="1:14" s="342" customFormat="1" ht="105">
      <c r="A113" s="383">
        <v>4</v>
      </c>
      <c r="B113" s="113" t="s">
        <v>108</v>
      </c>
      <c r="C113" s="382" t="s">
        <v>41</v>
      </c>
      <c r="D113" s="113" t="s">
        <v>103</v>
      </c>
      <c r="E113" s="369" t="s">
        <v>104</v>
      </c>
      <c r="F113" s="255"/>
      <c r="G113" s="114"/>
      <c r="H113" s="114">
        <v>1</v>
      </c>
      <c r="I113" s="114"/>
      <c r="J113" s="114">
        <v>1</v>
      </c>
      <c r="K113" s="114"/>
      <c r="L113" s="255"/>
      <c r="M113" s="114"/>
      <c r="N113" s="114"/>
    </row>
    <row r="114" spans="1:14" s="342" customFormat="1" ht="84">
      <c r="A114" s="383">
        <v>5</v>
      </c>
      <c r="B114" s="113" t="s">
        <v>255</v>
      </c>
      <c r="C114" s="382" t="s">
        <v>41</v>
      </c>
      <c r="D114" s="113" t="s">
        <v>256</v>
      </c>
      <c r="E114" s="113" t="s">
        <v>249</v>
      </c>
      <c r="F114" s="255"/>
      <c r="G114" s="375"/>
      <c r="H114" s="114">
        <v>1</v>
      </c>
      <c r="I114" s="114"/>
      <c r="J114" s="114">
        <v>1</v>
      </c>
      <c r="K114" s="114"/>
      <c r="L114" s="255"/>
      <c r="M114" s="114"/>
      <c r="N114" s="114"/>
    </row>
    <row r="115" spans="1:14" s="347" customFormat="1" ht="21">
      <c r="A115" s="547" t="s">
        <v>44</v>
      </c>
      <c r="B115" s="548"/>
      <c r="C115" s="548"/>
      <c r="D115" s="548"/>
      <c r="E115" s="549"/>
      <c r="F115" s="130">
        <f>SUM(F109:F114)</f>
        <v>0</v>
      </c>
      <c r="G115" s="130">
        <f aca="true" t="shared" si="3" ref="G115:M115">SUM(G109:G114)</f>
        <v>0</v>
      </c>
      <c r="H115" s="130">
        <f t="shared" si="3"/>
        <v>5</v>
      </c>
      <c r="I115" s="130">
        <f t="shared" si="3"/>
        <v>0</v>
      </c>
      <c r="J115" s="130">
        <f t="shared" si="3"/>
        <v>5</v>
      </c>
      <c r="K115" s="130">
        <f t="shared" si="3"/>
        <v>0</v>
      </c>
      <c r="L115" s="130">
        <f t="shared" si="3"/>
        <v>0</v>
      </c>
      <c r="M115" s="130">
        <f t="shared" si="3"/>
        <v>20</v>
      </c>
      <c r="N115" s="130"/>
    </row>
    <row r="116" spans="1:14" s="342" customFormat="1" ht="21">
      <c r="A116" s="555" t="s">
        <v>693</v>
      </c>
      <c r="B116" s="556"/>
      <c r="C116" s="557"/>
      <c r="D116" s="113"/>
      <c r="E116" s="113"/>
      <c r="F116" s="114"/>
      <c r="G116" s="255"/>
      <c r="H116" s="114"/>
      <c r="I116" s="114"/>
      <c r="J116" s="114"/>
      <c r="K116" s="255"/>
      <c r="L116" s="114"/>
      <c r="M116" s="114"/>
      <c r="N116" s="114"/>
    </row>
    <row r="117" spans="1:14" s="342" customFormat="1" ht="42">
      <c r="A117" s="343">
        <v>1</v>
      </c>
      <c r="B117" s="113" t="s">
        <v>309</v>
      </c>
      <c r="C117" s="114" t="s">
        <v>40</v>
      </c>
      <c r="D117" s="113" t="s">
        <v>312</v>
      </c>
      <c r="E117" s="113" t="s">
        <v>313</v>
      </c>
      <c r="F117" s="114"/>
      <c r="G117" s="114">
        <v>1</v>
      </c>
      <c r="H117" s="114"/>
      <c r="I117" s="114"/>
      <c r="J117" s="114"/>
      <c r="K117" s="114"/>
      <c r="L117" s="255">
        <v>1</v>
      </c>
      <c r="M117" s="114">
        <v>15</v>
      </c>
      <c r="N117" s="114"/>
    </row>
    <row r="118" spans="1:14" s="342" customFormat="1" ht="42">
      <c r="A118" s="536">
        <v>2</v>
      </c>
      <c r="B118" s="544" t="s">
        <v>585</v>
      </c>
      <c r="C118" s="551" t="s">
        <v>40</v>
      </c>
      <c r="D118" s="113" t="s">
        <v>589</v>
      </c>
      <c r="E118" s="113" t="s">
        <v>586</v>
      </c>
      <c r="F118" s="114"/>
      <c r="G118" s="114">
        <v>1</v>
      </c>
      <c r="H118" s="114"/>
      <c r="I118" s="114"/>
      <c r="J118" s="114"/>
      <c r="K118" s="114"/>
      <c r="L118" s="255">
        <v>1</v>
      </c>
      <c r="M118" s="114">
        <v>20</v>
      </c>
      <c r="N118" s="114"/>
    </row>
    <row r="119" spans="1:14" s="342" customFormat="1" ht="63">
      <c r="A119" s="537"/>
      <c r="B119" s="545"/>
      <c r="C119" s="552"/>
      <c r="D119" s="113" t="s">
        <v>571</v>
      </c>
      <c r="E119" s="113" t="s">
        <v>592</v>
      </c>
      <c r="F119" s="114"/>
      <c r="G119" s="114" t="s">
        <v>220</v>
      </c>
      <c r="H119" s="114"/>
      <c r="I119" s="114"/>
      <c r="J119" s="114" t="s">
        <v>220</v>
      </c>
      <c r="K119" s="114"/>
      <c r="L119" s="114"/>
      <c r="M119" s="114"/>
      <c r="N119" s="114"/>
    </row>
    <row r="120" spans="1:14" s="342" customFormat="1" ht="42">
      <c r="A120" s="538"/>
      <c r="B120" s="546"/>
      <c r="C120" s="560"/>
      <c r="D120" s="113" t="s">
        <v>593</v>
      </c>
      <c r="E120" s="113" t="s">
        <v>594</v>
      </c>
      <c r="F120" s="114"/>
      <c r="G120" s="114" t="s">
        <v>220</v>
      </c>
      <c r="H120" s="114"/>
      <c r="I120" s="114"/>
      <c r="J120" s="114" t="s">
        <v>220</v>
      </c>
      <c r="K120" s="114"/>
      <c r="L120" s="114"/>
      <c r="M120" s="114"/>
      <c r="N120" s="114"/>
    </row>
    <row r="121" spans="1:14" s="342" customFormat="1" ht="42">
      <c r="A121" s="343">
        <v>3</v>
      </c>
      <c r="B121" s="113" t="s">
        <v>587</v>
      </c>
      <c r="C121" s="114" t="s">
        <v>40</v>
      </c>
      <c r="D121" s="113" t="s">
        <v>590</v>
      </c>
      <c r="E121" s="113" t="s">
        <v>344</v>
      </c>
      <c r="F121" s="114"/>
      <c r="G121" s="114">
        <v>1</v>
      </c>
      <c r="H121" s="114"/>
      <c r="I121" s="114">
        <v>1</v>
      </c>
      <c r="J121" s="376"/>
      <c r="K121" s="114"/>
      <c r="L121" s="255"/>
      <c r="M121" s="114">
        <v>20</v>
      </c>
      <c r="N121" s="114"/>
    </row>
    <row r="122" spans="1:14" s="342" customFormat="1" ht="42">
      <c r="A122" s="536">
        <v>4</v>
      </c>
      <c r="B122" s="542" t="s">
        <v>588</v>
      </c>
      <c r="C122" s="536" t="s">
        <v>40</v>
      </c>
      <c r="D122" s="113" t="s">
        <v>591</v>
      </c>
      <c r="E122" s="113" t="s">
        <v>344</v>
      </c>
      <c r="F122" s="114"/>
      <c r="G122" s="114" t="s">
        <v>220</v>
      </c>
      <c r="H122" s="114"/>
      <c r="I122" s="114" t="s">
        <v>220</v>
      </c>
      <c r="J122" s="375"/>
      <c r="K122" s="114"/>
      <c r="L122" s="255"/>
      <c r="M122" s="114">
        <v>20</v>
      </c>
      <c r="N122" s="114"/>
    </row>
    <row r="123" spans="1:14" s="342" customFormat="1" ht="63">
      <c r="A123" s="538"/>
      <c r="B123" s="543"/>
      <c r="C123" s="538"/>
      <c r="D123" s="113" t="s">
        <v>349</v>
      </c>
      <c r="E123" s="113" t="s">
        <v>350</v>
      </c>
      <c r="F123" s="255"/>
      <c r="G123" s="114">
        <v>1</v>
      </c>
      <c r="H123" s="114"/>
      <c r="I123" s="114"/>
      <c r="J123" s="114">
        <v>1</v>
      </c>
      <c r="K123" s="114"/>
      <c r="L123" s="255"/>
      <c r="M123" s="114"/>
      <c r="N123" s="114"/>
    </row>
    <row r="124" spans="1:14" s="342" customFormat="1" ht="84">
      <c r="A124" s="383">
        <v>5</v>
      </c>
      <c r="B124" s="113" t="s">
        <v>257</v>
      </c>
      <c r="C124" s="382" t="s">
        <v>40</v>
      </c>
      <c r="D124" s="113" t="s">
        <v>248</v>
      </c>
      <c r="E124" s="113" t="s">
        <v>249</v>
      </c>
      <c r="F124" s="255"/>
      <c r="G124" s="375"/>
      <c r="H124" s="114">
        <v>1</v>
      </c>
      <c r="I124" s="114"/>
      <c r="J124" s="114">
        <v>1</v>
      </c>
      <c r="K124" s="114"/>
      <c r="L124" s="255"/>
      <c r="M124" s="114"/>
      <c r="N124" s="114"/>
    </row>
    <row r="125" spans="1:14" s="342" customFormat="1" ht="84">
      <c r="A125" s="383">
        <v>6</v>
      </c>
      <c r="B125" s="113" t="s">
        <v>258</v>
      </c>
      <c r="C125" s="382" t="s">
        <v>40</v>
      </c>
      <c r="D125" s="113" t="s">
        <v>248</v>
      </c>
      <c r="E125" s="113" t="s">
        <v>249</v>
      </c>
      <c r="F125" s="255"/>
      <c r="G125" s="375"/>
      <c r="H125" s="114">
        <v>1</v>
      </c>
      <c r="I125" s="114"/>
      <c r="J125" s="114">
        <v>1</v>
      </c>
      <c r="K125" s="114"/>
      <c r="L125" s="255"/>
      <c r="M125" s="114"/>
      <c r="N125" s="114"/>
    </row>
    <row r="126" spans="1:14" s="342" customFormat="1" ht="84">
      <c r="A126" s="551">
        <v>7</v>
      </c>
      <c r="B126" s="544" t="s">
        <v>259</v>
      </c>
      <c r="C126" s="551" t="s">
        <v>40</v>
      </c>
      <c r="D126" s="113" t="s">
        <v>248</v>
      </c>
      <c r="E126" s="113" t="s">
        <v>249</v>
      </c>
      <c r="F126" s="255"/>
      <c r="G126" s="375"/>
      <c r="H126" s="114">
        <v>1</v>
      </c>
      <c r="I126" s="114"/>
      <c r="J126" s="114">
        <v>1</v>
      </c>
      <c r="K126" s="114"/>
      <c r="L126" s="255"/>
      <c r="M126" s="114"/>
      <c r="N126" s="114"/>
    </row>
    <row r="127" spans="1:14" s="342" customFormat="1" ht="63">
      <c r="A127" s="560"/>
      <c r="B127" s="546"/>
      <c r="C127" s="560"/>
      <c r="D127" s="113" t="s">
        <v>349</v>
      </c>
      <c r="E127" s="113" t="s">
        <v>350</v>
      </c>
      <c r="F127" s="255"/>
      <c r="G127" s="114" t="s">
        <v>220</v>
      </c>
      <c r="H127" s="114"/>
      <c r="I127" s="114"/>
      <c r="J127" s="114" t="s">
        <v>220</v>
      </c>
      <c r="K127" s="114"/>
      <c r="L127" s="255"/>
      <c r="M127" s="114"/>
      <c r="N127" s="114"/>
    </row>
    <row r="128" spans="1:14" s="342" customFormat="1" ht="84">
      <c r="A128" s="383">
        <v>8</v>
      </c>
      <c r="B128" s="113" t="s">
        <v>260</v>
      </c>
      <c r="C128" s="382" t="s">
        <v>40</v>
      </c>
      <c r="D128" s="113" t="s">
        <v>261</v>
      </c>
      <c r="E128" s="113" t="s">
        <v>249</v>
      </c>
      <c r="F128" s="255"/>
      <c r="G128" s="375"/>
      <c r="H128" s="114">
        <v>1</v>
      </c>
      <c r="I128" s="114"/>
      <c r="J128" s="114">
        <v>1</v>
      </c>
      <c r="K128" s="114"/>
      <c r="L128" s="255"/>
      <c r="M128" s="114"/>
      <c r="N128" s="114"/>
    </row>
    <row r="129" spans="1:14" s="347" customFormat="1" ht="21">
      <c r="A129" s="547" t="s">
        <v>44</v>
      </c>
      <c r="B129" s="586"/>
      <c r="C129" s="586"/>
      <c r="D129" s="586"/>
      <c r="E129" s="587"/>
      <c r="F129" s="130">
        <f>SUM(F117:F128)</f>
        <v>0</v>
      </c>
      <c r="G129" s="130">
        <f aca="true" t="shared" si="4" ref="G129:L129">SUM(G117:G128)</f>
        <v>4</v>
      </c>
      <c r="H129" s="130">
        <f t="shared" si="4"/>
        <v>4</v>
      </c>
      <c r="I129" s="130">
        <f t="shared" si="4"/>
        <v>1</v>
      </c>
      <c r="J129" s="130">
        <f t="shared" si="4"/>
        <v>5</v>
      </c>
      <c r="K129" s="130">
        <f t="shared" si="4"/>
        <v>0</v>
      </c>
      <c r="L129" s="130">
        <f t="shared" si="4"/>
        <v>2</v>
      </c>
      <c r="M129" s="130">
        <f>SUM(M117:M122)</f>
        <v>75</v>
      </c>
      <c r="N129" s="130"/>
    </row>
    <row r="130" spans="1:14" s="342" customFormat="1" ht="21">
      <c r="A130" s="555" t="s">
        <v>204</v>
      </c>
      <c r="B130" s="584"/>
      <c r="C130" s="585"/>
      <c r="D130" s="113"/>
      <c r="E130" s="113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1:14" s="342" customFormat="1" ht="63">
      <c r="A131" s="536">
        <v>1</v>
      </c>
      <c r="B131" s="592" t="s">
        <v>577</v>
      </c>
      <c r="C131" s="536" t="s">
        <v>42</v>
      </c>
      <c r="D131" s="113" t="s">
        <v>578</v>
      </c>
      <c r="E131" s="113" t="s">
        <v>579</v>
      </c>
      <c r="F131" s="114"/>
      <c r="G131" s="255">
        <v>1</v>
      </c>
      <c r="H131" s="114"/>
      <c r="I131" s="114"/>
      <c r="J131" s="114"/>
      <c r="K131" s="255">
        <v>1</v>
      </c>
      <c r="L131" s="255"/>
      <c r="M131" s="114">
        <v>20</v>
      </c>
      <c r="N131" s="114"/>
    </row>
    <row r="132" spans="1:14" s="342" customFormat="1" ht="105">
      <c r="A132" s="588"/>
      <c r="B132" s="593"/>
      <c r="C132" s="588"/>
      <c r="D132" s="113" t="s">
        <v>103</v>
      </c>
      <c r="E132" s="369" t="s">
        <v>104</v>
      </c>
      <c r="F132" s="255"/>
      <c r="G132" s="114"/>
      <c r="H132" s="114" t="s">
        <v>220</v>
      </c>
      <c r="I132" s="114"/>
      <c r="J132" s="114" t="s">
        <v>220</v>
      </c>
      <c r="K132" s="255"/>
      <c r="L132" s="255"/>
      <c r="M132" s="114"/>
      <c r="N132" s="114"/>
    </row>
    <row r="133" spans="1:14" s="342" customFormat="1" ht="84">
      <c r="A133" s="536">
        <v>2</v>
      </c>
      <c r="B133" s="592" t="s">
        <v>262</v>
      </c>
      <c r="C133" s="536" t="s">
        <v>42</v>
      </c>
      <c r="D133" s="113" t="s">
        <v>248</v>
      </c>
      <c r="E133" s="113" t="s">
        <v>249</v>
      </c>
      <c r="F133" s="255"/>
      <c r="G133" s="375"/>
      <c r="H133" s="114">
        <v>1</v>
      </c>
      <c r="I133" s="114"/>
      <c r="J133" s="114">
        <v>1</v>
      </c>
      <c r="K133" s="114"/>
      <c r="L133" s="255"/>
      <c r="M133" s="114"/>
      <c r="N133" s="114"/>
    </row>
    <row r="134" spans="1:14" s="342" customFormat="1" ht="105">
      <c r="A134" s="588"/>
      <c r="B134" s="593"/>
      <c r="C134" s="588"/>
      <c r="D134" s="113" t="s">
        <v>103</v>
      </c>
      <c r="E134" s="369" t="s">
        <v>104</v>
      </c>
      <c r="F134" s="255"/>
      <c r="G134" s="114"/>
      <c r="H134" s="114" t="s">
        <v>220</v>
      </c>
      <c r="I134" s="114"/>
      <c r="J134" s="114" t="s">
        <v>220</v>
      </c>
      <c r="K134" s="114"/>
      <c r="L134" s="255"/>
      <c r="M134" s="114"/>
      <c r="N134" s="114"/>
    </row>
    <row r="135" spans="1:14" s="342" customFormat="1" ht="105">
      <c r="A135" s="343">
        <v>3</v>
      </c>
      <c r="B135" s="113" t="s">
        <v>105</v>
      </c>
      <c r="C135" s="114" t="s">
        <v>42</v>
      </c>
      <c r="D135" s="113" t="s">
        <v>103</v>
      </c>
      <c r="E135" s="369" t="s">
        <v>104</v>
      </c>
      <c r="F135" s="255"/>
      <c r="G135" s="114"/>
      <c r="H135" s="114">
        <v>1</v>
      </c>
      <c r="I135" s="114"/>
      <c r="J135" s="114">
        <v>1</v>
      </c>
      <c r="K135" s="114"/>
      <c r="L135" s="255"/>
      <c r="M135" s="114"/>
      <c r="N135" s="114"/>
    </row>
    <row r="136" spans="1:14" s="342" customFormat="1" ht="105">
      <c r="A136" s="343">
        <v>4</v>
      </c>
      <c r="B136" s="113" t="s">
        <v>106</v>
      </c>
      <c r="C136" s="114" t="s">
        <v>42</v>
      </c>
      <c r="D136" s="113" t="s">
        <v>103</v>
      </c>
      <c r="E136" s="369" t="s">
        <v>104</v>
      </c>
      <c r="F136" s="255"/>
      <c r="G136" s="114"/>
      <c r="H136" s="114">
        <v>1</v>
      </c>
      <c r="I136" s="114"/>
      <c r="J136" s="114">
        <v>1</v>
      </c>
      <c r="K136" s="114"/>
      <c r="L136" s="255"/>
      <c r="M136" s="114"/>
      <c r="N136" s="114"/>
    </row>
    <row r="137" spans="1:14" s="342" customFormat="1" ht="105">
      <c r="A137" s="343">
        <v>5</v>
      </c>
      <c r="B137" s="113" t="s">
        <v>107</v>
      </c>
      <c r="C137" s="114" t="s">
        <v>42</v>
      </c>
      <c r="D137" s="113" t="s">
        <v>103</v>
      </c>
      <c r="E137" s="369" t="s">
        <v>104</v>
      </c>
      <c r="F137" s="255"/>
      <c r="G137" s="114"/>
      <c r="H137" s="114">
        <v>1</v>
      </c>
      <c r="I137" s="114"/>
      <c r="J137" s="114">
        <v>1</v>
      </c>
      <c r="K137" s="114"/>
      <c r="L137" s="255"/>
      <c r="M137" s="114"/>
      <c r="N137" s="114"/>
    </row>
    <row r="138" spans="1:14" s="342" customFormat="1" ht="105">
      <c r="A138" s="343">
        <v>6</v>
      </c>
      <c r="B138" s="113" t="s">
        <v>109</v>
      </c>
      <c r="C138" s="114" t="s">
        <v>42</v>
      </c>
      <c r="D138" s="113" t="s">
        <v>103</v>
      </c>
      <c r="E138" s="369" t="s">
        <v>104</v>
      </c>
      <c r="F138" s="255"/>
      <c r="G138" s="114"/>
      <c r="H138" s="114">
        <v>1</v>
      </c>
      <c r="I138" s="114"/>
      <c r="J138" s="114">
        <v>1</v>
      </c>
      <c r="K138" s="114"/>
      <c r="L138" s="255"/>
      <c r="M138" s="114"/>
      <c r="N138" s="114"/>
    </row>
    <row r="139" spans="1:14" s="342" customFormat="1" ht="105">
      <c r="A139" s="343">
        <v>7</v>
      </c>
      <c r="B139" s="113" t="s">
        <v>111</v>
      </c>
      <c r="C139" s="114" t="s">
        <v>42</v>
      </c>
      <c r="D139" s="113" t="s">
        <v>103</v>
      </c>
      <c r="E139" s="369" t="s">
        <v>104</v>
      </c>
      <c r="F139" s="255"/>
      <c r="G139" s="114"/>
      <c r="H139" s="114">
        <v>1</v>
      </c>
      <c r="I139" s="114"/>
      <c r="J139" s="114">
        <v>1</v>
      </c>
      <c r="K139" s="114"/>
      <c r="L139" s="255"/>
      <c r="M139" s="114"/>
      <c r="N139" s="114"/>
    </row>
    <row r="140" spans="1:14" s="342" customFormat="1" ht="105">
      <c r="A140" s="343">
        <v>8</v>
      </c>
      <c r="B140" s="113" t="s">
        <v>112</v>
      </c>
      <c r="C140" s="114" t="s">
        <v>42</v>
      </c>
      <c r="D140" s="113" t="s">
        <v>103</v>
      </c>
      <c r="E140" s="369" t="s">
        <v>104</v>
      </c>
      <c r="F140" s="255"/>
      <c r="G140" s="114"/>
      <c r="H140" s="114">
        <v>1</v>
      </c>
      <c r="I140" s="114"/>
      <c r="J140" s="114">
        <v>1</v>
      </c>
      <c r="K140" s="114"/>
      <c r="L140" s="255"/>
      <c r="M140" s="114"/>
      <c r="N140" s="114"/>
    </row>
    <row r="141" spans="1:14" s="342" customFormat="1" ht="105">
      <c r="A141" s="343">
        <v>9</v>
      </c>
      <c r="B141" s="113" t="s">
        <v>619</v>
      </c>
      <c r="C141" s="114" t="s">
        <v>42</v>
      </c>
      <c r="D141" s="113" t="s">
        <v>103</v>
      </c>
      <c r="E141" s="369" t="s">
        <v>104</v>
      </c>
      <c r="F141" s="255"/>
      <c r="G141" s="114"/>
      <c r="H141" s="114">
        <v>1</v>
      </c>
      <c r="I141" s="114"/>
      <c r="J141" s="114">
        <v>1</v>
      </c>
      <c r="K141" s="114"/>
      <c r="L141" s="255"/>
      <c r="M141" s="114"/>
      <c r="N141" s="114"/>
    </row>
    <row r="142" spans="1:14" s="342" customFormat="1" ht="105">
      <c r="A142" s="343">
        <v>10</v>
      </c>
      <c r="B142" s="113" t="s">
        <v>620</v>
      </c>
      <c r="C142" s="114" t="s">
        <v>42</v>
      </c>
      <c r="D142" s="113" t="s">
        <v>103</v>
      </c>
      <c r="E142" s="369" t="s">
        <v>104</v>
      </c>
      <c r="F142" s="255"/>
      <c r="G142" s="114"/>
      <c r="H142" s="114">
        <v>1</v>
      </c>
      <c r="I142" s="114"/>
      <c r="J142" s="114">
        <v>1</v>
      </c>
      <c r="K142" s="114"/>
      <c r="L142" s="255"/>
      <c r="M142" s="114"/>
      <c r="N142" s="114"/>
    </row>
    <row r="143" spans="1:14" s="347" customFormat="1" ht="21">
      <c r="A143" s="547" t="s">
        <v>44</v>
      </c>
      <c r="B143" s="586"/>
      <c r="C143" s="586"/>
      <c r="D143" s="586"/>
      <c r="E143" s="587"/>
      <c r="F143" s="130">
        <f aca="true" t="shared" si="5" ref="F143:M143">SUM(F131:F142)</f>
        <v>0</v>
      </c>
      <c r="G143" s="130">
        <f t="shared" si="5"/>
        <v>1</v>
      </c>
      <c r="H143" s="130">
        <f t="shared" si="5"/>
        <v>9</v>
      </c>
      <c r="I143" s="130">
        <f t="shared" si="5"/>
        <v>0</v>
      </c>
      <c r="J143" s="130">
        <f t="shared" si="5"/>
        <v>9</v>
      </c>
      <c r="K143" s="130">
        <f t="shared" si="5"/>
        <v>1</v>
      </c>
      <c r="L143" s="130">
        <f t="shared" si="5"/>
        <v>0</v>
      </c>
      <c r="M143" s="130">
        <f t="shared" si="5"/>
        <v>20</v>
      </c>
      <c r="N143" s="130"/>
    </row>
    <row r="144" spans="1:14" s="342" customFormat="1" ht="21">
      <c r="A144" s="555" t="s">
        <v>696</v>
      </c>
      <c r="B144" s="584"/>
      <c r="C144" s="585"/>
      <c r="D144" s="113"/>
      <c r="E144" s="113"/>
      <c r="F144" s="114"/>
      <c r="G144" s="255"/>
      <c r="H144" s="114"/>
      <c r="I144" s="114"/>
      <c r="J144" s="114"/>
      <c r="K144" s="255"/>
      <c r="L144" s="114"/>
      <c r="M144" s="114"/>
      <c r="N144" s="114"/>
    </row>
    <row r="145" spans="1:14" s="342" customFormat="1" ht="63">
      <c r="A145" s="343">
        <v>1</v>
      </c>
      <c r="B145" s="113" t="s">
        <v>331</v>
      </c>
      <c r="C145" s="114" t="s">
        <v>43</v>
      </c>
      <c r="D145" s="113" t="s">
        <v>333</v>
      </c>
      <c r="E145" s="113" t="s">
        <v>335</v>
      </c>
      <c r="F145" s="114"/>
      <c r="G145" s="114">
        <v>1</v>
      </c>
      <c r="H145" s="114"/>
      <c r="I145" s="114"/>
      <c r="J145" s="114">
        <v>1</v>
      </c>
      <c r="K145" s="114"/>
      <c r="L145" s="255"/>
      <c r="M145" s="114">
        <v>20</v>
      </c>
      <c r="N145" s="114"/>
    </row>
    <row r="146" spans="1:14" s="342" customFormat="1" ht="105">
      <c r="A146" s="536">
        <v>2</v>
      </c>
      <c r="B146" s="592" t="s">
        <v>612</v>
      </c>
      <c r="C146" s="536" t="s">
        <v>43</v>
      </c>
      <c r="D146" s="113" t="s">
        <v>613</v>
      </c>
      <c r="E146" s="113" t="s">
        <v>614</v>
      </c>
      <c r="F146" s="114"/>
      <c r="G146" s="255">
        <v>1</v>
      </c>
      <c r="H146" s="114"/>
      <c r="I146" s="114"/>
      <c r="J146" s="114"/>
      <c r="K146" s="255">
        <v>1</v>
      </c>
      <c r="L146" s="255"/>
      <c r="M146" s="114">
        <v>15</v>
      </c>
      <c r="N146" s="114"/>
    </row>
    <row r="147" spans="1:14" s="342" customFormat="1" ht="63">
      <c r="A147" s="538"/>
      <c r="B147" s="615"/>
      <c r="C147" s="538"/>
      <c r="D147" s="113" t="s">
        <v>349</v>
      </c>
      <c r="E147" s="113" t="s">
        <v>350</v>
      </c>
      <c r="F147" s="255"/>
      <c r="G147" s="114" t="s">
        <v>220</v>
      </c>
      <c r="H147" s="114"/>
      <c r="I147" s="114"/>
      <c r="J147" s="114" t="s">
        <v>220</v>
      </c>
      <c r="K147" s="255"/>
      <c r="L147" s="255"/>
      <c r="M147" s="114"/>
      <c r="N147" s="114"/>
    </row>
    <row r="148" spans="1:14" s="342" customFormat="1" ht="84">
      <c r="A148" s="343">
        <v>3</v>
      </c>
      <c r="B148" s="172" t="s">
        <v>618</v>
      </c>
      <c r="C148" s="349" t="s">
        <v>43</v>
      </c>
      <c r="D148" s="172" t="s">
        <v>622</v>
      </c>
      <c r="E148" s="172" t="s">
        <v>623</v>
      </c>
      <c r="F148" s="114"/>
      <c r="G148" s="255">
        <v>1</v>
      </c>
      <c r="H148" s="114"/>
      <c r="I148" s="114"/>
      <c r="J148" s="114"/>
      <c r="K148" s="255">
        <v>1</v>
      </c>
      <c r="L148" s="255"/>
      <c r="M148" s="114">
        <v>20</v>
      </c>
      <c r="N148" s="114"/>
    </row>
    <row r="149" spans="1:14" s="342" customFormat="1" ht="84">
      <c r="A149" s="343">
        <v>4</v>
      </c>
      <c r="B149" s="172" t="s">
        <v>624</v>
      </c>
      <c r="C149" s="349" t="s">
        <v>43</v>
      </c>
      <c r="D149" s="172" t="s">
        <v>622</v>
      </c>
      <c r="E149" s="172" t="s">
        <v>623</v>
      </c>
      <c r="F149" s="114"/>
      <c r="G149" s="255">
        <v>1</v>
      </c>
      <c r="H149" s="114"/>
      <c r="I149" s="114"/>
      <c r="J149" s="114"/>
      <c r="K149" s="255">
        <v>1</v>
      </c>
      <c r="L149" s="255"/>
      <c r="M149" s="114">
        <v>20</v>
      </c>
      <c r="N149" s="114"/>
    </row>
    <row r="150" spans="1:14" s="342" customFormat="1" ht="84">
      <c r="A150" s="343">
        <v>5</v>
      </c>
      <c r="B150" s="172" t="s">
        <v>263</v>
      </c>
      <c r="C150" s="349" t="s">
        <v>43</v>
      </c>
      <c r="D150" s="113" t="s">
        <v>248</v>
      </c>
      <c r="E150" s="113" t="s">
        <v>249</v>
      </c>
      <c r="F150" s="255"/>
      <c r="G150" s="375"/>
      <c r="H150" s="114">
        <v>1</v>
      </c>
      <c r="I150" s="114"/>
      <c r="J150" s="114">
        <v>1</v>
      </c>
      <c r="K150" s="114"/>
      <c r="L150" s="255"/>
      <c r="M150" s="114"/>
      <c r="N150" s="114"/>
    </row>
    <row r="151" spans="1:14" s="342" customFormat="1" ht="84">
      <c r="A151" s="536">
        <v>6</v>
      </c>
      <c r="B151" s="592" t="s">
        <v>264</v>
      </c>
      <c r="C151" s="536" t="s">
        <v>43</v>
      </c>
      <c r="D151" s="113" t="s">
        <v>248</v>
      </c>
      <c r="E151" s="113" t="s">
        <v>249</v>
      </c>
      <c r="F151" s="255"/>
      <c r="G151" s="375"/>
      <c r="H151" s="114">
        <v>1</v>
      </c>
      <c r="I151" s="114"/>
      <c r="J151" s="114">
        <v>1</v>
      </c>
      <c r="K151" s="114"/>
      <c r="L151" s="255"/>
      <c r="M151" s="114"/>
      <c r="N151" s="114"/>
    </row>
    <row r="152" spans="1:14" s="342" customFormat="1" ht="63">
      <c r="A152" s="538"/>
      <c r="B152" s="615"/>
      <c r="C152" s="538"/>
      <c r="D152" s="113" t="s">
        <v>349</v>
      </c>
      <c r="E152" s="113" t="s">
        <v>350</v>
      </c>
      <c r="F152" s="255"/>
      <c r="G152" s="114" t="s">
        <v>220</v>
      </c>
      <c r="H152" s="114"/>
      <c r="I152" s="114"/>
      <c r="J152" s="114" t="s">
        <v>220</v>
      </c>
      <c r="K152" s="114"/>
      <c r="L152" s="255"/>
      <c r="M152" s="114"/>
      <c r="N152" s="114"/>
    </row>
    <row r="153" spans="1:14" s="342" customFormat="1" ht="84">
      <c r="A153" s="343">
        <v>7</v>
      </c>
      <c r="B153" s="172" t="s">
        <v>266</v>
      </c>
      <c r="C153" s="349" t="s">
        <v>43</v>
      </c>
      <c r="D153" s="113" t="s">
        <v>265</v>
      </c>
      <c r="E153" s="113" t="s">
        <v>249</v>
      </c>
      <c r="F153" s="255"/>
      <c r="G153" s="375"/>
      <c r="H153" s="114">
        <v>1</v>
      </c>
      <c r="I153" s="114"/>
      <c r="J153" s="114">
        <v>1</v>
      </c>
      <c r="K153" s="114"/>
      <c r="L153" s="255"/>
      <c r="M153" s="114"/>
      <c r="N153" s="114"/>
    </row>
    <row r="154" spans="1:14" s="342" customFormat="1" ht="63">
      <c r="A154" s="343">
        <v>8</v>
      </c>
      <c r="B154" s="172" t="s">
        <v>351</v>
      </c>
      <c r="C154" s="349" t="s">
        <v>43</v>
      </c>
      <c r="D154" s="113" t="s">
        <v>349</v>
      </c>
      <c r="E154" s="113" t="s">
        <v>350</v>
      </c>
      <c r="F154" s="255"/>
      <c r="G154" s="114">
        <v>1</v>
      </c>
      <c r="H154" s="114"/>
      <c r="I154" s="114"/>
      <c r="J154" s="114">
        <v>1</v>
      </c>
      <c r="K154" s="114"/>
      <c r="L154" s="255"/>
      <c r="M154" s="114"/>
      <c r="N154" s="114"/>
    </row>
    <row r="155" spans="1:14" s="342" customFormat="1" ht="63">
      <c r="A155" s="343">
        <v>9</v>
      </c>
      <c r="B155" s="172" t="s">
        <v>352</v>
      </c>
      <c r="C155" s="349" t="s">
        <v>43</v>
      </c>
      <c r="D155" s="113" t="s">
        <v>349</v>
      </c>
      <c r="E155" s="113" t="s">
        <v>350</v>
      </c>
      <c r="F155" s="255"/>
      <c r="G155" s="114">
        <v>1</v>
      </c>
      <c r="H155" s="114"/>
      <c r="I155" s="114"/>
      <c r="J155" s="114">
        <v>1</v>
      </c>
      <c r="K155" s="114"/>
      <c r="L155" s="255"/>
      <c r="M155" s="114"/>
      <c r="N155" s="114"/>
    </row>
    <row r="156" spans="1:14" s="342" customFormat="1" ht="63">
      <c r="A156" s="343">
        <v>10</v>
      </c>
      <c r="B156" s="172" t="s">
        <v>353</v>
      </c>
      <c r="C156" s="349" t="s">
        <v>43</v>
      </c>
      <c r="D156" s="113" t="s">
        <v>349</v>
      </c>
      <c r="E156" s="113" t="s">
        <v>350</v>
      </c>
      <c r="F156" s="255"/>
      <c r="G156" s="114">
        <v>1</v>
      </c>
      <c r="H156" s="114"/>
      <c r="I156" s="114"/>
      <c r="J156" s="114">
        <v>1</v>
      </c>
      <c r="K156" s="114"/>
      <c r="L156" s="255"/>
      <c r="M156" s="114"/>
      <c r="N156" s="114"/>
    </row>
    <row r="157" spans="1:14" s="342" customFormat="1" ht="63">
      <c r="A157" s="343">
        <v>11</v>
      </c>
      <c r="B157" s="172" t="s">
        <v>354</v>
      </c>
      <c r="C157" s="349" t="s">
        <v>43</v>
      </c>
      <c r="D157" s="113" t="s">
        <v>349</v>
      </c>
      <c r="E157" s="113" t="s">
        <v>350</v>
      </c>
      <c r="F157" s="255"/>
      <c r="G157" s="114">
        <v>1</v>
      </c>
      <c r="H157" s="114"/>
      <c r="I157" s="114"/>
      <c r="J157" s="114">
        <v>1</v>
      </c>
      <c r="K157" s="114"/>
      <c r="L157" s="255"/>
      <c r="M157" s="114"/>
      <c r="N157" s="114"/>
    </row>
    <row r="158" spans="1:14" s="342" customFormat="1" ht="63">
      <c r="A158" s="343">
        <v>12</v>
      </c>
      <c r="B158" s="172" t="s">
        <v>355</v>
      </c>
      <c r="C158" s="349" t="s">
        <v>43</v>
      </c>
      <c r="D158" s="113" t="s">
        <v>349</v>
      </c>
      <c r="E158" s="113" t="s">
        <v>350</v>
      </c>
      <c r="F158" s="255"/>
      <c r="G158" s="114">
        <v>1</v>
      </c>
      <c r="H158" s="114"/>
      <c r="I158" s="114"/>
      <c r="J158" s="114">
        <v>1</v>
      </c>
      <c r="K158" s="114"/>
      <c r="L158" s="255"/>
      <c r="M158" s="114"/>
      <c r="N158" s="114"/>
    </row>
    <row r="159" spans="1:14" s="342" customFormat="1" ht="63">
      <c r="A159" s="343">
        <v>13</v>
      </c>
      <c r="B159" s="172" t="s">
        <v>356</v>
      </c>
      <c r="C159" s="349" t="s">
        <v>43</v>
      </c>
      <c r="D159" s="113" t="s">
        <v>349</v>
      </c>
      <c r="E159" s="113" t="s">
        <v>350</v>
      </c>
      <c r="F159" s="255"/>
      <c r="G159" s="114">
        <v>1</v>
      </c>
      <c r="H159" s="114"/>
      <c r="I159" s="114"/>
      <c r="J159" s="114">
        <v>1</v>
      </c>
      <c r="K159" s="114"/>
      <c r="L159" s="255"/>
      <c r="M159" s="114"/>
      <c r="N159" s="114"/>
    </row>
    <row r="160" spans="1:14" s="342" customFormat="1" ht="63">
      <c r="A160" s="343">
        <v>14</v>
      </c>
      <c r="B160" s="172" t="s">
        <v>357</v>
      </c>
      <c r="C160" s="349" t="s">
        <v>43</v>
      </c>
      <c r="D160" s="113" t="s">
        <v>349</v>
      </c>
      <c r="E160" s="113" t="s">
        <v>350</v>
      </c>
      <c r="F160" s="255"/>
      <c r="G160" s="114">
        <v>1</v>
      </c>
      <c r="H160" s="114"/>
      <c r="I160" s="114"/>
      <c r="J160" s="114">
        <v>1</v>
      </c>
      <c r="K160" s="114"/>
      <c r="L160" s="255"/>
      <c r="M160" s="114"/>
      <c r="N160" s="114"/>
    </row>
    <row r="161" spans="1:14" s="342" customFormat="1" ht="63">
      <c r="A161" s="343">
        <v>15</v>
      </c>
      <c r="B161" s="172" t="s">
        <v>358</v>
      </c>
      <c r="C161" s="349" t="s">
        <v>43</v>
      </c>
      <c r="D161" s="113" t="s">
        <v>349</v>
      </c>
      <c r="E161" s="113" t="s">
        <v>350</v>
      </c>
      <c r="F161" s="255"/>
      <c r="G161" s="114">
        <v>1</v>
      </c>
      <c r="H161" s="114"/>
      <c r="I161" s="114"/>
      <c r="J161" s="114">
        <v>1</v>
      </c>
      <c r="K161" s="114"/>
      <c r="L161" s="255"/>
      <c r="M161" s="114"/>
      <c r="N161" s="114"/>
    </row>
    <row r="162" spans="1:14" s="342" customFormat="1" ht="63">
      <c r="A162" s="343">
        <v>16</v>
      </c>
      <c r="B162" s="172" t="s">
        <v>359</v>
      </c>
      <c r="C162" s="349" t="s">
        <v>43</v>
      </c>
      <c r="D162" s="113" t="s">
        <v>349</v>
      </c>
      <c r="E162" s="113" t="s">
        <v>350</v>
      </c>
      <c r="F162" s="255"/>
      <c r="G162" s="114">
        <v>1</v>
      </c>
      <c r="H162" s="114"/>
      <c r="I162" s="114"/>
      <c r="J162" s="114">
        <v>1</v>
      </c>
      <c r="K162" s="114"/>
      <c r="L162" s="255"/>
      <c r="M162" s="114"/>
      <c r="N162" s="114"/>
    </row>
    <row r="163" spans="1:14" s="342" customFormat="1" ht="63">
      <c r="A163" s="343">
        <v>17</v>
      </c>
      <c r="B163" s="172" t="s">
        <v>360</v>
      </c>
      <c r="C163" s="349" t="s">
        <v>43</v>
      </c>
      <c r="D163" s="113" t="s">
        <v>349</v>
      </c>
      <c r="E163" s="113" t="s">
        <v>350</v>
      </c>
      <c r="F163" s="255"/>
      <c r="G163" s="114">
        <v>1</v>
      </c>
      <c r="H163" s="114"/>
      <c r="I163" s="114"/>
      <c r="J163" s="114">
        <v>1</v>
      </c>
      <c r="K163" s="114"/>
      <c r="L163" s="255"/>
      <c r="M163" s="114"/>
      <c r="N163" s="114"/>
    </row>
    <row r="164" spans="1:14" s="342" customFormat="1" ht="63">
      <c r="A164" s="343">
        <v>18</v>
      </c>
      <c r="B164" s="172" t="s">
        <v>361</v>
      </c>
      <c r="C164" s="349" t="s">
        <v>43</v>
      </c>
      <c r="D164" s="113" t="s">
        <v>349</v>
      </c>
      <c r="E164" s="113" t="s">
        <v>350</v>
      </c>
      <c r="F164" s="255"/>
      <c r="G164" s="114">
        <v>1</v>
      </c>
      <c r="H164" s="114"/>
      <c r="I164" s="114"/>
      <c r="J164" s="114">
        <v>1</v>
      </c>
      <c r="K164" s="114"/>
      <c r="L164" s="255"/>
      <c r="M164" s="114"/>
      <c r="N164" s="114"/>
    </row>
    <row r="165" spans="1:14" s="342" customFormat="1" ht="63">
      <c r="A165" s="343">
        <v>19</v>
      </c>
      <c r="B165" s="172" t="s">
        <v>213</v>
      </c>
      <c r="C165" s="349" t="s">
        <v>43</v>
      </c>
      <c r="D165" s="113" t="s">
        <v>349</v>
      </c>
      <c r="E165" s="113" t="s">
        <v>350</v>
      </c>
      <c r="F165" s="255"/>
      <c r="G165" s="114">
        <v>1</v>
      </c>
      <c r="H165" s="114"/>
      <c r="I165" s="114"/>
      <c r="J165" s="114">
        <v>1</v>
      </c>
      <c r="K165" s="114"/>
      <c r="L165" s="255"/>
      <c r="M165" s="114"/>
      <c r="N165" s="114"/>
    </row>
    <row r="166" spans="1:14" s="347" customFormat="1" ht="21">
      <c r="A166" s="547" t="s">
        <v>44</v>
      </c>
      <c r="B166" s="586"/>
      <c r="C166" s="586"/>
      <c r="D166" s="586"/>
      <c r="E166" s="587"/>
      <c r="F166" s="130">
        <f>SUM(F145:F165)</f>
        <v>0</v>
      </c>
      <c r="G166" s="130">
        <f aca="true" t="shared" si="6" ref="G166:L166">SUM(G145:G165)</f>
        <v>16</v>
      </c>
      <c r="H166" s="130">
        <f t="shared" si="6"/>
        <v>3</v>
      </c>
      <c r="I166" s="130">
        <f t="shared" si="6"/>
        <v>0</v>
      </c>
      <c r="J166" s="130">
        <f t="shared" si="6"/>
        <v>16</v>
      </c>
      <c r="K166" s="130">
        <f t="shared" si="6"/>
        <v>3</v>
      </c>
      <c r="L166" s="130">
        <f t="shared" si="6"/>
        <v>0</v>
      </c>
      <c r="M166" s="130">
        <f>SUM(M145:M165)</f>
        <v>75</v>
      </c>
      <c r="N166" s="130"/>
    </row>
    <row r="167" spans="1:14" ht="23.25" customHeight="1">
      <c r="A167" s="601" t="s">
        <v>27</v>
      </c>
      <c r="B167" s="602"/>
      <c r="C167" s="602"/>
      <c r="D167" s="602"/>
      <c r="E167" s="603"/>
      <c r="F167" s="247">
        <f>SUM(F51,F80,F107,F115,F129,F143,F166,F166)</f>
        <v>4</v>
      </c>
      <c r="G167" s="247">
        <f aca="true" t="shared" si="7" ref="G167:M167">SUM(G51,G80,G107,G115,G129,G143,G166)</f>
        <v>43</v>
      </c>
      <c r="H167" s="247">
        <f t="shared" si="7"/>
        <v>36</v>
      </c>
      <c r="I167" s="247">
        <f t="shared" si="7"/>
        <v>1</v>
      </c>
      <c r="J167" s="247">
        <f t="shared" si="7"/>
        <v>63</v>
      </c>
      <c r="K167" s="247">
        <f t="shared" si="7"/>
        <v>15</v>
      </c>
      <c r="L167" s="247">
        <f t="shared" si="7"/>
        <v>4</v>
      </c>
      <c r="M167" s="247">
        <f t="shared" si="7"/>
        <v>565</v>
      </c>
      <c r="N167" s="377"/>
    </row>
    <row r="168" spans="1:14" ht="23.25" customHeight="1">
      <c r="A168" s="604" t="s">
        <v>151</v>
      </c>
      <c r="B168" s="605"/>
      <c r="C168" s="605"/>
      <c r="D168" s="605"/>
      <c r="E168" s="605"/>
      <c r="F168" s="173"/>
      <c r="G168" s="570" t="s">
        <v>269</v>
      </c>
      <c r="H168" s="570"/>
      <c r="I168" s="570"/>
      <c r="J168" s="570"/>
      <c r="K168" s="570"/>
      <c r="L168" s="570"/>
      <c r="M168" s="570"/>
      <c r="N168" s="571"/>
    </row>
    <row r="169" spans="1:14" ht="49.5" customHeight="1">
      <c r="A169" s="595" t="s">
        <v>737</v>
      </c>
      <c r="B169" s="596"/>
      <c r="C169" s="596"/>
      <c r="D169" s="596"/>
      <c r="E169" s="596"/>
      <c r="F169" s="596"/>
      <c r="G169" s="596"/>
      <c r="H169" s="596"/>
      <c r="I169" s="596"/>
      <c r="J169" s="596"/>
      <c r="K169" s="596"/>
      <c r="L169" s="596"/>
      <c r="M169" s="596"/>
      <c r="N169" s="597"/>
    </row>
    <row r="170" spans="1:14" ht="44.25" customHeight="1">
      <c r="A170" s="598" t="s">
        <v>270</v>
      </c>
      <c r="B170" s="599"/>
      <c r="C170" s="599"/>
      <c r="D170" s="599"/>
      <c r="E170" s="599"/>
      <c r="F170" s="599"/>
      <c r="G170" s="599"/>
      <c r="H170" s="599"/>
      <c r="I170" s="599"/>
      <c r="J170" s="599"/>
      <c r="K170" s="599"/>
      <c r="L170" s="599"/>
      <c r="M170" s="599"/>
      <c r="N170" s="600"/>
    </row>
    <row r="171" spans="1:14" ht="27.75" customHeight="1">
      <c r="A171" s="360" t="s">
        <v>271</v>
      </c>
      <c r="B171" s="361"/>
      <c r="C171" s="362"/>
      <c r="D171" s="363"/>
      <c r="E171" s="361"/>
      <c r="F171" s="362"/>
      <c r="G171" s="48"/>
      <c r="H171" s="48"/>
      <c r="I171" s="48"/>
      <c r="J171" s="48"/>
      <c r="K171" s="48"/>
      <c r="L171" s="48"/>
      <c r="M171" s="609"/>
      <c r="N171" s="378"/>
    </row>
    <row r="172" spans="1:14" ht="27.75" customHeight="1">
      <c r="A172" s="178" t="s">
        <v>272</v>
      </c>
      <c r="B172" s="179"/>
      <c r="C172" s="180"/>
      <c r="D172" s="181"/>
      <c r="E172" s="179"/>
      <c r="F172" s="180"/>
      <c r="G172" s="373"/>
      <c r="H172" s="373"/>
      <c r="I172" s="373"/>
      <c r="J172" s="373"/>
      <c r="K172" s="373"/>
      <c r="L172" s="373"/>
      <c r="M172" s="610"/>
      <c r="N172" s="379"/>
    </row>
    <row r="173" spans="1:14" ht="24" customHeight="1">
      <c r="A173" s="182" t="s">
        <v>195</v>
      </c>
      <c r="B173" s="175"/>
      <c r="C173" s="176"/>
      <c r="D173" s="177"/>
      <c r="E173" s="183" t="s">
        <v>243</v>
      </c>
      <c r="F173" s="176"/>
      <c r="G173" s="374"/>
      <c r="H173" s="374"/>
      <c r="I173" s="374"/>
      <c r="J173" s="374"/>
      <c r="K173" s="374"/>
      <c r="L173" s="374"/>
      <c r="M173" s="611"/>
      <c r="N173" s="380"/>
    </row>
    <row r="174" spans="1:14" ht="25.5" customHeight="1">
      <c r="A174" s="184" t="s">
        <v>196</v>
      </c>
      <c r="B174" s="179"/>
      <c r="C174" s="180"/>
      <c r="D174" s="181"/>
      <c r="E174" s="179"/>
      <c r="F174" s="180"/>
      <c r="G174" s="373"/>
      <c r="H174" s="373"/>
      <c r="I174" s="373"/>
      <c r="J174" s="373"/>
      <c r="K174" s="373"/>
      <c r="L174" s="373"/>
      <c r="M174" s="610"/>
      <c r="N174" s="379"/>
    </row>
    <row r="175" spans="1:14" ht="23.25">
      <c r="A175" s="594" t="s">
        <v>20</v>
      </c>
      <c r="B175" s="594"/>
      <c r="C175" s="594"/>
      <c r="D175" s="594"/>
      <c r="E175" s="165"/>
      <c r="F175" s="48"/>
      <c r="H175" s="619" t="s">
        <v>93</v>
      </c>
      <c r="I175" s="619"/>
      <c r="J175" s="619"/>
      <c r="K175" s="619"/>
      <c r="L175" s="619"/>
      <c r="M175" s="619"/>
      <c r="N175" s="619"/>
    </row>
    <row r="176" spans="1:14" ht="23.25">
      <c r="A176" s="126" t="s">
        <v>15</v>
      </c>
      <c r="B176" s="186" t="s">
        <v>289</v>
      </c>
      <c r="C176" s="159"/>
      <c r="D176" s="187"/>
      <c r="E176" s="165"/>
      <c r="F176" s="48"/>
      <c r="L176" s="608" t="s">
        <v>292</v>
      </c>
      <c r="M176" s="608"/>
      <c r="N176" s="608"/>
    </row>
    <row r="177" spans="1:14" ht="23.25">
      <c r="A177" s="126" t="s">
        <v>16</v>
      </c>
      <c r="B177" s="186" t="s">
        <v>290</v>
      </c>
      <c r="C177" s="159"/>
      <c r="D177" s="187"/>
      <c r="E177" s="165"/>
      <c r="F177" s="48"/>
      <c r="K177" s="608" t="s">
        <v>752</v>
      </c>
      <c r="L177" s="608"/>
      <c r="M177" s="608"/>
      <c r="N177" s="608"/>
    </row>
    <row r="178" spans="1:6" ht="23.25">
      <c r="A178" s="185"/>
      <c r="B178" s="186" t="s">
        <v>291</v>
      </c>
      <c r="C178" s="159"/>
      <c r="D178" s="187"/>
      <c r="E178" s="165"/>
      <c r="F178" s="48"/>
    </row>
  </sheetData>
  <sheetProtection/>
  <autoFilter ref="A7:U178"/>
  <mergeCells count="130">
    <mergeCell ref="A3:N3"/>
    <mergeCell ref="H175:N175"/>
    <mergeCell ref="L176:N176"/>
    <mergeCell ref="A70:A71"/>
    <mergeCell ref="B70:B71"/>
    <mergeCell ref="C70:C71"/>
    <mergeCell ref="A61:A64"/>
    <mergeCell ref="B61:B64"/>
    <mergeCell ref="A144:C144"/>
    <mergeCell ref="C86:C87"/>
    <mergeCell ref="A4:N4"/>
    <mergeCell ref="A151:A152"/>
    <mergeCell ref="B151:B152"/>
    <mergeCell ref="C151:C152"/>
    <mergeCell ref="A146:A147"/>
    <mergeCell ref="B146:B147"/>
    <mergeCell ref="C146:C147"/>
    <mergeCell ref="C33:C34"/>
    <mergeCell ref="A38:A47"/>
    <mergeCell ref="B26:B27"/>
    <mergeCell ref="K177:N177"/>
    <mergeCell ref="B9:B14"/>
    <mergeCell ref="C9:C14"/>
    <mergeCell ref="B133:B134"/>
    <mergeCell ref="C133:C134"/>
    <mergeCell ref="M171:M172"/>
    <mergeCell ref="M173:M174"/>
    <mergeCell ref="A129:E129"/>
    <mergeCell ref="B86:B87"/>
    <mergeCell ref="C57:C60"/>
    <mergeCell ref="A86:A87"/>
    <mergeCell ref="A74:A75"/>
    <mergeCell ref="A80:E80"/>
    <mergeCell ref="C53:C56"/>
    <mergeCell ref="A57:A60"/>
    <mergeCell ref="B31:B32"/>
    <mergeCell ref="C31:C32"/>
    <mergeCell ref="B33:B34"/>
    <mergeCell ref="B38:B47"/>
    <mergeCell ref="C38:C47"/>
    <mergeCell ref="A15:A17"/>
    <mergeCell ref="B15:B17"/>
    <mergeCell ref="C15:C17"/>
    <mergeCell ref="C26:C27"/>
    <mergeCell ref="C28:C30"/>
    <mergeCell ref="A175:D175"/>
    <mergeCell ref="A169:N169"/>
    <mergeCell ref="A170:N170"/>
    <mergeCell ref="A166:E166"/>
    <mergeCell ref="G168:N168"/>
    <mergeCell ref="A167:E167"/>
    <mergeCell ref="A168:E168"/>
    <mergeCell ref="C23:C24"/>
    <mergeCell ref="A26:A27"/>
    <mergeCell ref="A9:A14"/>
    <mergeCell ref="A131:A132"/>
    <mergeCell ref="B131:B132"/>
    <mergeCell ref="C131:C132"/>
    <mergeCell ref="A88:A91"/>
    <mergeCell ref="A107:E107"/>
    <mergeCell ref="C18:C19"/>
    <mergeCell ref="A31:A32"/>
    <mergeCell ref="B92:B95"/>
    <mergeCell ref="A92:A95"/>
    <mergeCell ref="A96:A98"/>
    <mergeCell ref="A8:C8"/>
    <mergeCell ref="A53:A56"/>
    <mergeCell ref="B53:B56"/>
    <mergeCell ref="A18:A19"/>
    <mergeCell ref="B18:B19"/>
    <mergeCell ref="A23:A24"/>
    <mergeCell ref="B23:B24"/>
    <mergeCell ref="A130:C130"/>
    <mergeCell ref="A143:E143"/>
    <mergeCell ref="A133:A134"/>
    <mergeCell ref="C118:C120"/>
    <mergeCell ref="A126:A127"/>
    <mergeCell ref="B126:B127"/>
    <mergeCell ref="C126:C127"/>
    <mergeCell ref="A122:A123"/>
    <mergeCell ref="A118:A120"/>
    <mergeCell ref="M6:M7"/>
    <mergeCell ref="A51:E51"/>
    <mergeCell ref="A20:A21"/>
    <mergeCell ref="B20:B21"/>
    <mergeCell ref="C20:C21"/>
    <mergeCell ref="A28:A30"/>
    <mergeCell ref="B28:B30"/>
    <mergeCell ref="A33:A34"/>
    <mergeCell ref="B57:B60"/>
    <mergeCell ref="I6:L6"/>
    <mergeCell ref="N6:N7"/>
    <mergeCell ref="F6:H6"/>
    <mergeCell ref="A6:A7"/>
    <mergeCell ref="C96:C98"/>
    <mergeCell ref="A116:C116"/>
    <mergeCell ref="C6:C7"/>
    <mergeCell ref="B6:B7"/>
    <mergeCell ref="A52:C52"/>
    <mergeCell ref="C99:C101"/>
    <mergeCell ref="C74:C75"/>
    <mergeCell ref="C65:C69"/>
    <mergeCell ref="B65:B69"/>
    <mergeCell ref="B74:B75"/>
    <mergeCell ref="A1:N1"/>
    <mergeCell ref="G5:N5"/>
    <mergeCell ref="A5:E5"/>
    <mergeCell ref="D6:D7"/>
    <mergeCell ref="E6:E7"/>
    <mergeCell ref="A2:N2"/>
    <mergeCell ref="C61:C64"/>
    <mergeCell ref="A65:A69"/>
    <mergeCell ref="A81:C81"/>
    <mergeCell ref="A109:A110"/>
    <mergeCell ref="B109:B110"/>
    <mergeCell ref="C109:C110"/>
    <mergeCell ref="C82:C85"/>
    <mergeCell ref="B99:B101"/>
    <mergeCell ref="C88:C91"/>
    <mergeCell ref="C92:C95"/>
    <mergeCell ref="A82:A85"/>
    <mergeCell ref="B82:B85"/>
    <mergeCell ref="B122:B123"/>
    <mergeCell ref="C122:C123"/>
    <mergeCell ref="B88:B91"/>
    <mergeCell ref="A99:A101"/>
    <mergeCell ref="A115:E115"/>
    <mergeCell ref="B118:B120"/>
    <mergeCell ref="A108:C108"/>
    <mergeCell ref="B96:B98"/>
  </mergeCells>
  <printOptions horizontalCentered="1"/>
  <pageMargins left="0.7480314960629921" right="0.5511811023622047" top="1.86" bottom="0.85" header="1.34" footer="0.5118110236220472"/>
  <pageSetup firstPageNumber="16" useFirstPageNumber="1" horizontalDpi="600" verticalDpi="600" orientation="landscape" paperSize="9" scale="72" r:id="rId2"/>
  <headerFooter alignWithMargins="0">
    <oddHeader>&amp;L&amp;"Cordia New,ตัวหนา"&amp;18            ข้อมูลการดำเนินงานคณะวิศวกรรมศาสตร์ มหาวิทยาลัยสงขลานครินทร์ ประจำปีการศึกษา 2549/ งปม.2549&amp;R&amp;"Cordia New,ตัวหนา"&amp;18F-Data-EQ03-2-2 V.1:May-50 1/2</oddHeader>
    <oddFooter>&amp;Cหน้า 3-&amp;P</oddFooter>
  </headerFooter>
  <rowBreaks count="11" manualBreakCount="11">
    <brk id="27" max="13" man="1"/>
    <brk id="42" max="13" man="1"/>
    <brk id="54" max="13" man="1"/>
    <brk id="64" max="13" man="1"/>
    <brk id="91" max="13" man="1"/>
    <brk id="98" max="13" man="1"/>
    <brk id="104" max="13" man="1"/>
    <brk id="111" max="13" man="1"/>
    <brk id="115" max="13" man="1"/>
    <brk id="129" max="13" man="1"/>
    <brk id="172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E19"/>
  <sheetViews>
    <sheetView view="pageBreakPreview" zoomScale="80" zoomScaleNormal="80" zoomScaleSheetLayoutView="80" zoomScalePageLayoutView="0" workbookViewId="0" topLeftCell="A9">
      <selection activeCell="C17" sqref="C17:E17"/>
    </sheetView>
  </sheetViews>
  <sheetFormatPr defaultColWidth="9.140625" defaultRowHeight="21.75"/>
  <cols>
    <col min="1" max="1" width="38.140625" style="136" customWidth="1"/>
    <col min="2" max="3" width="6.421875" style="136" customWidth="1"/>
    <col min="4" max="4" width="103.8515625" style="136" customWidth="1"/>
    <col min="5" max="5" width="50.8515625" style="136" customWidth="1"/>
    <col min="6" max="16384" width="9.140625" style="136" customWidth="1"/>
  </cols>
  <sheetData>
    <row r="1" spans="1:5" ht="26.25">
      <c r="A1" s="188" t="s">
        <v>322</v>
      </c>
      <c r="B1" s="188"/>
      <c r="C1" s="188"/>
      <c r="D1" s="189"/>
      <c r="E1" s="190"/>
    </row>
    <row r="2" spans="1:5" ht="26.25">
      <c r="A2" s="191" t="s">
        <v>278</v>
      </c>
      <c r="B2" s="192"/>
      <c r="C2" s="192"/>
      <c r="D2" s="192"/>
      <c r="E2" s="190"/>
    </row>
    <row r="3" spans="1:5" ht="23.25">
      <c r="A3" s="137" t="s">
        <v>134</v>
      </c>
      <c r="B3" s="138"/>
      <c r="C3" s="138"/>
      <c r="D3" s="138"/>
      <c r="E3" s="141" t="s">
        <v>133</v>
      </c>
    </row>
    <row r="4" spans="1:5" ht="52.5" customHeight="1">
      <c r="A4" s="623" t="s">
        <v>86</v>
      </c>
      <c r="B4" s="621" t="s">
        <v>87</v>
      </c>
      <c r="C4" s="622"/>
      <c r="D4" s="625" t="s">
        <v>119</v>
      </c>
      <c r="E4" s="623" t="s">
        <v>120</v>
      </c>
    </row>
    <row r="5" spans="1:5" ht="26.25" customHeight="1">
      <c r="A5" s="624"/>
      <c r="B5" s="193" t="s">
        <v>100</v>
      </c>
      <c r="C5" s="194" t="s">
        <v>101</v>
      </c>
      <c r="D5" s="626"/>
      <c r="E5" s="624"/>
    </row>
    <row r="6" spans="1:5" ht="69.75">
      <c r="A6" s="195" t="s">
        <v>78</v>
      </c>
      <c r="B6" s="256" t="s">
        <v>576</v>
      </c>
      <c r="C6" s="241"/>
      <c r="D6" s="253" t="s">
        <v>595</v>
      </c>
      <c r="E6" s="254" t="s">
        <v>679</v>
      </c>
    </row>
    <row r="7" spans="1:5" ht="408.75" customHeight="1">
      <c r="A7" s="195" t="s">
        <v>79</v>
      </c>
      <c r="B7" s="257" t="s">
        <v>576</v>
      </c>
      <c r="C7" s="254"/>
      <c r="D7" s="195" t="s">
        <v>205</v>
      </c>
      <c r="E7" s="195" t="s">
        <v>700</v>
      </c>
    </row>
    <row r="8" spans="1:5" ht="216.75" customHeight="1">
      <c r="A8" s="196" t="s">
        <v>80</v>
      </c>
      <c r="B8" s="256" t="s">
        <v>576</v>
      </c>
      <c r="C8" s="197"/>
      <c r="D8" s="195" t="s">
        <v>208</v>
      </c>
      <c r="E8" s="195" t="s">
        <v>701</v>
      </c>
    </row>
    <row r="9" spans="1:5" ht="150" customHeight="1">
      <c r="A9" s="196" t="s">
        <v>81</v>
      </c>
      <c r="B9" s="256" t="s">
        <v>576</v>
      </c>
      <c r="C9" s="197"/>
      <c r="D9" s="195" t="s">
        <v>209</v>
      </c>
      <c r="E9" s="195" t="s">
        <v>702</v>
      </c>
    </row>
    <row r="10" spans="1:5" ht="69.75">
      <c r="A10" s="196" t="s">
        <v>82</v>
      </c>
      <c r="B10" s="256" t="s">
        <v>576</v>
      </c>
      <c r="C10" s="197"/>
      <c r="D10" s="195" t="s">
        <v>638</v>
      </c>
      <c r="E10" s="254" t="s">
        <v>210</v>
      </c>
    </row>
    <row r="11" spans="1:5" ht="26.25">
      <c r="A11" s="194" t="s">
        <v>102</v>
      </c>
      <c r="B11" s="628">
        <v>5</v>
      </c>
      <c r="C11" s="629"/>
      <c r="D11" s="629"/>
      <c r="E11" s="630"/>
    </row>
    <row r="12" spans="1:5" ht="23.25">
      <c r="A12" s="137" t="s">
        <v>151</v>
      </c>
      <c r="B12" s="138"/>
      <c r="C12" s="138"/>
      <c r="D12" s="138"/>
      <c r="E12" s="141" t="s">
        <v>269</v>
      </c>
    </row>
    <row r="13" spans="1:5" ht="30.75" customHeight="1">
      <c r="A13" s="595" t="s">
        <v>267</v>
      </c>
      <c r="B13" s="631"/>
      <c r="C13" s="631"/>
      <c r="D13" s="631"/>
      <c r="E13" s="632"/>
    </row>
    <row r="14" spans="1:5" ht="33.75" customHeight="1">
      <c r="A14" s="633" t="s">
        <v>268</v>
      </c>
      <c r="B14" s="634"/>
      <c r="C14" s="634"/>
      <c r="D14" s="634"/>
      <c r="E14" s="635"/>
    </row>
    <row r="15" spans="1:5" ht="23.25" customHeight="1">
      <c r="A15" s="198" t="s">
        <v>20</v>
      </c>
      <c r="B15" s="198"/>
      <c r="C15" s="627" t="s">
        <v>90</v>
      </c>
      <c r="D15" s="627"/>
      <c r="E15" s="627"/>
    </row>
    <row r="16" spans="1:5" ht="23.25" customHeight="1">
      <c r="A16" s="200" t="s">
        <v>282</v>
      </c>
      <c r="B16" s="200"/>
      <c r="C16" s="157"/>
      <c r="D16" s="627" t="s">
        <v>281</v>
      </c>
      <c r="E16" s="627"/>
    </row>
    <row r="17" spans="1:5" ht="23.25">
      <c r="A17" s="200" t="s">
        <v>283</v>
      </c>
      <c r="B17" s="200"/>
      <c r="C17" s="627" t="s">
        <v>752</v>
      </c>
      <c r="D17" s="627"/>
      <c r="E17" s="627"/>
    </row>
    <row r="18" spans="1:5" ht="23.25">
      <c r="A18" s="200" t="s">
        <v>284</v>
      </c>
      <c r="B18" s="200"/>
      <c r="C18" s="157"/>
      <c r="D18" s="627"/>
      <c r="E18" s="627"/>
    </row>
    <row r="19" spans="1:5" ht="23.25">
      <c r="A19" s="200"/>
      <c r="B19" s="200"/>
      <c r="C19" s="157"/>
      <c r="D19" s="157"/>
      <c r="E19" s="199"/>
    </row>
  </sheetData>
  <sheetProtection/>
  <mergeCells count="11">
    <mergeCell ref="D16:E16"/>
    <mergeCell ref="B4:C4"/>
    <mergeCell ref="A4:A5"/>
    <mergeCell ref="D4:D5"/>
    <mergeCell ref="E4:E5"/>
    <mergeCell ref="D18:E18"/>
    <mergeCell ref="B11:E11"/>
    <mergeCell ref="A13:E13"/>
    <mergeCell ref="A14:E14"/>
    <mergeCell ref="C17:E17"/>
    <mergeCell ref="C15:E15"/>
  </mergeCells>
  <printOptions/>
  <pageMargins left="0.7480314960629921" right="0.7480314960629921" top="1.62" bottom="0.79" header="1.12" footer="0.4"/>
  <pageSetup firstPageNumber="41" useFirstPageNumber="1" horizontalDpi="600" verticalDpi="600" orientation="landscape" paperSize="9" scale="69" r:id="rId1"/>
  <headerFooter alignWithMargins="0">
    <oddHeader>&amp;L&amp;"AngsanaUPC,ตัวหนา"&amp;16                      ข้อมูลการดำเนินงานคณะวิศวกรรมศาสตร์ มหาวิทยาลัยสงขลานครินทร์ ประจำปีการศึกษา 2549/งปม. 2549&amp;R&amp;"AngsanaUPC,ตัวหนา"&amp;16F-Data-EQ03-3-0 V.1: May-50 1/1</oddHeader>
    <oddFooter>&amp;Cหน้า 3-&amp;P</oddFooter>
  </headerFooter>
  <rowBreaks count="2" manualBreakCount="2">
    <brk id="7" max="255" man="1"/>
    <brk id="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37"/>
  <sheetViews>
    <sheetView view="pageBreakPreview" zoomScaleNormal="60" zoomScaleSheetLayoutView="100" zoomScalePageLayoutView="0" workbookViewId="0" topLeftCell="A25">
      <selection activeCell="E36" sqref="E36:H36"/>
    </sheetView>
  </sheetViews>
  <sheetFormatPr defaultColWidth="19.140625" defaultRowHeight="21.75"/>
  <cols>
    <col min="1" max="1" width="4.7109375" style="201" customWidth="1"/>
    <col min="2" max="2" width="36.57421875" style="201" customWidth="1"/>
    <col min="3" max="3" width="17.28125" style="259" customWidth="1"/>
    <col min="4" max="4" width="19.28125" style="259" customWidth="1"/>
    <col min="5" max="5" width="22.140625" style="202" customWidth="1"/>
    <col min="6" max="6" width="16.140625" style="202" customWidth="1"/>
    <col min="7" max="7" width="11.28125" style="115" customWidth="1"/>
    <col min="8" max="8" width="13.00390625" style="115" customWidth="1"/>
    <col min="9" max="16384" width="19.140625" style="115" customWidth="1"/>
  </cols>
  <sheetData>
    <row r="1" spans="1:8" ht="23.25" customHeight="1">
      <c r="A1" s="638" t="s">
        <v>322</v>
      </c>
      <c r="B1" s="639"/>
      <c r="C1" s="639"/>
      <c r="D1" s="639"/>
      <c r="E1" s="639"/>
      <c r="F1" s="639"/>
      <c r="G1" s="639"/>
      <c r="H1" s="640"/>
    </row>
    <row r="2" spans="1:8" ht="22.5" customHeight="1">
      <c r="A2" s="638" t="s">
        <v>323</v>
      </c>
      <c r="B2" s="639"/>
      <c r="C2" s="639"/>
      <c r="D2" s="639"/>
      <c r="E2" s="639"/>
      <c r="F2" s="639"/>
      <c r="G2" s="639"/>
      <c r="H2" s="640"/>
    </row>
    <row r="3" spans="1:8" s="205" customFormat="1" ht="29.25" customHeight="1">
      <c r="A3" s="641" t="s">
        <v>134</v>
      </c>
      <c r="B3" s="642"/>
      <c r="C3" s="203"/>
      <c r="D3" s="203"/>
      <c r="E3" s="204"/>
      <c r="F3" s="204"/>
      <c r="G3" s="636"/>
      <c r="H3" s="637"/>
    </row>
    <row r="4" spans="1:8" s="206" customFormat="1" ht="33" customHeight="1">
      <c r="A4" s="646" t="s">
        <v>130</v>
      </c>
      <c r="B4" s="647" t="s">
        <v>114</v>
      </c>
      <c r="C4" s="647" t="s">
        <v>223</v>
      </c>
      <c r="D4" s="647" t="s">
        <v>153</v>
      </c>
      <c r="E4" s="649" t="s">
        <v>77</v>
      </c>
      <c r="F4" s="650"/>
      <c r="G4" s="647" t="s">
        <v>743</v>
      </c>
      <c r="H4" s="647" t="s">
        <v>744</v>
      </c>
    </row>
    <row r="5" spans="1:8" ht="68.25" customHeight="1">
      <c r="A5" s="646"/>
      <c r="B5" s="648"/>
      <c r="C5" s="648"/>
      <c r="D5" s="648"/>
      <c r="E5" s="207" t="s">
        <v>115</v>
      </c>
      <c r="F5" s="207" t="s">
        <v>224</v>
      </c>
      <c r="G5" s="648"/>
      <c r="H5" s="648"/>
    </row>
    <row r="6" spans="1:8" ht="69.75">
      <c r="A6" s="260">
        <v>1</v>
      </c>
      <c r="B6" s="195" t="s">
        <v>643</v>
      </c>
      <c r="C6" s="260" t="s">
        <v>644</v>
      </c>
      <c r="D6" s="278" t="s">
        <v>645</v>
      </c>
      <c r="E6" s="279" t="s">
        <v>211</v>
      </c>
      <c r="F6" s="279" t="s">
        <v>214</v>
      </c>
      <c r="G6" s="260">
        <v>5</v>
      </c>
      <c r="H6" s="275"/>
    </row>
    <row r="7" spans="1:8" ht="69.75">
      <c r="A7" s="260">
        <v>2</v>
      </c>
      <c r="B7" s="280" t="s">
        <v>466</v>
      </c>
      <c r="C7" s="260" t="s">
        <v>644</v>
      </c>
      <c r="D7" s="260" t="s">
        <v>646</v>
      </c>
      <c r="E7" s="279" t="s">
        <v>211</v>
      </c>
      <c r="F7" s="261" t="s">
        <v>214</v>
      </c>
      <c r="G7" s="260">
        <v>5</v>
      </c>
      <c r="H7" s="275"/>
    </row>
    <row r="8" spans="1:8" ht="69.75">
      <c r="A8" s="260">
        <v>3</v>
      </c>
      <c r="B8" s="280" t="s">
        <v>647</v>
      </c>
      <c r="C8" s="260" t="s">
        <v>644</v>
      </c>
      <c r="D8" s="260" t="s">
        <v>648</v>
      </c>
      <c r="E8" s="279" t="s">
        <v>215</v>
      </c>
      <c r="F8" s="261" t="s">
        <v>129</v>
      </c>
      <c r="G8" s="260">
        <v>5</v>
      </c>
      <c r="H8" s="275"/>
    </row>
    <row r="9" spans="1:8" ht="69.75">
      <c r="A9" s="260">
        <v>4</v>
      </c>
      <c r="B9" s="195" t="s">
        <v>649</v>
      </c>
      <c r="C9" s="260" t="s">
        <v>650</v>
      </c>
      <c r="D9" s="260" t="s">
        <v>651</v>
      </c>
      <c r="E9" s="279" t="s">
        <v>216</v>
      </c>
      <c r="F9" s="261" t="s">
        <v>129</v>
      </c>
      <c r="G9" s="260">
        <v>5</v>
      </c>
      <c r="H9" s="275"/>
    </row>
    <row r="10" spans="1:8" ht="69.75">
      <c r="A10" s="260">
        <v>5</v>
      </c>
      <c r="B10" s="280" t="s">
        <v>476</v>
      </c>
      <c r="C10" s="260" t="s">
        <v>650</v>
      </c>
      <c r="D10" s="260" t="s">
        <v>652</v>
      </c>
      <c r="E10" s="279" t="s">
        <v>217</v>
      </c>
      <c r="F10" s="261" t="s">
        <v>218</v>
      </c>
      <c r="G10" s="260">
        <v>5</v>
      </c>
      <c r="H10" s="275"/>
    </row>
    <row r="11" spans="1:8" ht="46.5">
      <c r="A11" s="260">
        <v>6</v>
      </c>
      <c r="B11" s="280" t="s">
        <v>653</v>
      </c>
      <c r="C11" s="260" t="s">
        <v>650</v>
      </c>
      <c r="D11" s="260" t="s">
        <v>654</v>
      </c>
      <c r="E11" s="279" t="s">
        <v>219</v>
      </c>
      <c r="F11" s="261" t="s">
        <v>129</v>
      </c>
      <c r="G11" s="260">
        <v>5</v>
      </c>
      <c r="H11" s="275"/>
    </row>
    <row r="12" spans="1:8" ht="69.75">
      <c r="A12" s="260">
        <v>7</v>
      </c>
      <c r="B12" s="280" t="s">
        <v>655</v>
      </c>
      <c r="C12" s="260" t="s">
        <v>650</v>
      </c>
      <c r="D12" s="260" t="s">
        <v>656</v>
      </c>
      <c r="E12" s="279" t="s">
        <v>219</v>
      </c>
      <c r="F12" s="261" t="s">
        <v>129</v>
      </c>
      <c r="G12" s="260">
        <v>5</v>
      </c>
      <c r="H12" s="275"/>
    </row>
    <row r="13" spans="1:8" ht="46.5">
      <c r="A13" s="260">
        <v>8</v>
      </c>
      <c r="B13" s="280" t="s">
        <v>657</v>
      </c>
      <c r="C13" s="260" t="s">
        <v>650</v>
      </c>
      <c r="D13" s="260" t="s">
        <v>658</v>
      </c>
      <c r="E13" s="279" t="s">
        <v>219</v>
      </c>
      <c r="F13" s="261" t="s">
        <v>129</v>
      </c>
      <c r="G13" s="260">
        <v>5</v>
      </c>
      <c r="H13" s="275"/>
    </row>
    <row r="14" spans="1:8" ht="69.75">
      <c r="A14" s="260">
        <v>9</v>
      </c>
      <c r="B14" s="280" t="s">
        <v>659</v>
      </c>
      <c r="C14" s="260" t="s">
        <v>650</v>
      </c>
      <c r="D14" s="260" t="s">
        <v>660</v>
      </c>
      <c r="E14" s="281" t="s">
        <v>129</v>
      </c>
      <c r="F14" s="261" t="s">
        <v>220</v>
      </c>
      <c r="G14" s="260">
        <v>5</v>
      </c>
      <c r="H14" s="275"/>
    </row>
    <row r="15" spans="1:8" ht="69.75">
      <c r="A15" s="260">
        <v>10</v>
      </c>
      <c r="B15" s="280" t="s">
        <v>661</v>
      </c>
      <c r="C15" s="260" t="s">
        <v>650</v>
      </c>
      <c r="D15" s="260" t="s">
        <v>662</v>
      </c>
      <c r="E15" s="279" t="s">
        <v>129</v>
      </c>
      <c r="F15" s="261" t="s">
        <v>220</v>
      </c>
      <c r="G15" s="260">
        <v>5</v>
      </c>
      <c r="H15" s="275"/>
    </row>
    <row r="16" spans="1:8" ht="69.75">
      <c r="A16" s="260">
        <v>11</v>
      </c>
      <c r="B16" s="280" t="s">
        <v>663</v>
      </c>
      <c r="C16" s="260" t="s">
        <v>650</v>
      </c>
      <c r="D16" s="260" t="s">
        <v>664</v>
      </c>
      <c r="E16" s="279" t="s">
        <v>129</v>
      </c>
      <c r="F16" s="261" t="s">
        <v>220</v>
      </c>
      <c r="G16" s="260">
        <v>5</v>
      </c>
      <c r="H16" s="275"/>
    </row>
    <row r="17" spans="1:8" ht="93">
      <c r="A17" s="260">
        <v>12</v>
      </c>
      <c r="B17" s="280" t="s">
        <v>665</v>
      </c>
      <c r="C17" s="260" t="s">
        <v>650</v>
      </c>
      <c r="D17" s="282" t="s">
        <v>666</v>
      </c>
      <c r="E17" s="261" t="s">
        <v>129</v>
      </c>
      <c r="F17" s="261" t="s">
        <v>220</v>
      </c>
      <c r="G17" s="260">
        <v>5</v>
      </c>
      <c r="H17" s="275"/>
    </row>
    <row r="18" spans="1:8" ht="46.5">
      <c r="A18" s="260">
        <v>13</v>
      </c>
      <c r="B18" s="280" t="s">
        <v>667</v>
      </c>
      <c r="C18" s="260" t="s">
        <v>650</v>
      </c>
      <c r="D18" s="260" t="s">
        <v>668</v>
      </c>
      <c r="E18" s="261" t="s">
        <v>129</v>
      </c>
      <c r="F18" s="261" t="s">
        <v>220</v>
      </c>
      <c r="G18" s="260">
        <v>5</v>
      </c>
      <c r="H18" s="275"/>
    </row>
    <row r="19" spans="1:8" ht="69.75">
      <c r="A19" s="260">
        <v>14</v>
      </c>
      <c r="B19" s="280" t="s">
        <v>669</v>
      </c>
      <c r="C19" s="260" t="s">
        <v>670</v>
      </c>
      <c r="D19" s="260" t="s">
        <v>671</v>
      </c>
      <c r="E19" s="261" t="s">
        <v>129</v>
      </c>
      <c r="F19" s="261" t="s">
        <v>220</v>
      </c>
      <c r="G19" s="260">
        <v>5</v>
      </c>
      <c r="H19" s="275"/>
    </row>
    <row r="20" spans="1:8" ht="69.75">
      <c r="A20" s="260">
        <v>15</v>
      </c>
      <c r="B20" s="280" t="s">
        <v>339</v>
      </c>
      <c r="C20" s="260" t="s">
        <v>670</v>
      </c>
      <c r="D20" s="260" t="s">
        <v>672</v>
      </c>
      <c r="E20" s="261" t="s">
        <v>129</v>
      </c>
      <c r="F20" s="261" t="s">
        <v>220</v>
      </c>
      <c r="G20" s="260">
        <v>5</v>
      </c>
      <c r="H20" s="275"/>
    </row>
    <row r="21" spans="1:8" ht="69.75">
      <c r="A21" s="260">
        <v>16</v>
      </c>
      <c r="B21" s="280" t="s">
        <v>673</v>
      </c>
      <c r="C21" s="260" t="s">
        <v>493</v>
      </c>
      <c r="D21" s="260" t="s">
        <v>674</v>
      </c>
      <c r="E21" s="261" t="s">
        <v>221</v>
      </c>
      <c r="F21" s="261" t="s">
        <v>220</v>
      </c>
      <c r="G21" s="260">
        <v>5</v>
      </c>
      <c r="H21" s="275"/>
    </row>
    <row r="22" spans="1:8" ht="69.75">
      <c r="A22" s="260">
        <v>17</v>
      </c>
      <c r="B22" s="280" t="s">
        <v>675</v>
      </c>
      <c r="C22" s="260" t="s">
        <v>493</v>
      </c>
      <c r="D22" s="260" t="s">
        <v>676</v>
      </c>
      <c r="E22" s="261" t="s">
        <v>221</v>
      </c>
      <c r="F22" s="261" t="s">
        <v>220</v>
      </c>
      <c r="G22" s="260">
        <v>5</v>
      </c>
      <c r="H22" s="275"/>
    </row>
    <row r="23" spans="1:8" ht="69.75">
      <c r="A23" s="260">
        <v>18</v>
      </c>
      <c r="B23" s="196" t="s">
        <v>677</v>
      </c>
      <c r="C23" s="260" t="s">
        <v>493</v>
      </c>
      <c r="D23" s="260" t="s">
        <v>678</v>
      </c>
      <c r="E23" s="261" t="s">
        <v>221</v>
      </c>
      <c r="F23" s="261" t="s">
        <v>220</v>
      </c>
      <c r="G23" s="260">
        <v>5</v>
      </c>
      <c r="H23" s="275"/>
    </row>
    <row r="24" spans="1:8" ht="93">
      <c r="A24" s="260">
        <v>19</v>
      </c>
      <c r="B24" s="280" t="s">
        <v>563</v>
      </c>
      <c r="C24" s="260" t="s">
        <v>679</v>
      </c>
      <c r="D24" s="283" t="s">
        <v>564</v>
      </c>
      <c r="E24" s="261" t="s">
        <v>222</v>
      </c>
      <c r="F24" s="261" t="s">
        <v>129</v>
      </c>
      <c r="G24" s="260">
        <v>5</v>
      </c>
      <c r="H24" s="275"/>
    </row>
    <row r="25" spans="1:8" ht="46.5">
      <c r="A25" s="260">
        <v>20</v>
      </c>
      <c r="B25" s="280" t="s">
        <v>518</v>
      </c>
      <c r="C25" s="260" t="s">
        <v>679</v>
      </c>
      <c r="D25" s="284" t="s">
        <v>680</v>
      </c>
      <c r="E25" s="261" t="s">
        <v>222</v>
      </c>
      <c r="F25" s="261" t="s">
        <v>129</v>
      </c>
      <c r="G25" s="260">
        <v>5</v>
      </c>
      <c r="H25" s="275"/>
    </row>
    <row r="26" spans="1:8" ht="46.5">
      <c r="A26" s="260">
        <v>21</v>
      </c>
      <c r="B26" s="280" t="s">
        <v>521</v>
      </c>
      <c r="C26" s="260" t="s">
        <v>679</v>
      </c>
      <c r="D26" s="284" t="s">
        <v>681</v>
      </c>
      <c r="E26" s="261" t="s">
        <v>222</v>
      </c>
      <c r="F26" s="261" t="s">
        <v>129</v>
      </c>
      <c r="G26" s="260">
        <v>5</v>
      </c>
      <c r="H26" s="275"/>
    </row>
    <row r="27" spans="1:8" ht="46.5">
      <c r="A27" s="260">
        <v>22</v>
      </c>
      <c r="B27" s="280" t="s">
        <v>523</v>
      </c>
      <c r="C27" s="260" t="s">
        <v>679</v>
      </c>
      <c r="D27" s="284" t="s">
        <v>682</v>
      </c>
      <c r="E27" s="261" t="s">
        <v>222</v>
      </c>
      <c r="F27" s="261" t="s">
        <v>129</v>
      </c>
      <c r="G27" s="260">
        <v>5</v>
      </c>
      <c r="H27" s="275"/>
    </row>
    <row r="28" spans="1:8" ht="46.5">
      <c r="A28" s="260">
        <v>23</v>
      </c>
      <c r="B28" s="280" t="s">
        <v>525</v>
      </c>
      <c r="C28" s="260" t="s">
        <v>679</v>
      </c>
      <c r="D28" s="284" t="s">
        <v>683</v>
      </c>
      <c r="E28" s="261" t="s">
        <v>222</v>
      </c>
      <c r="F28" s="261" t="s">
        <v>129</v>
      </c>
      <c r="G28" s="260">
        <v>5</v>
      </c>
      <c r="H28" s="275"/>
    </row>
    <row r="29" spans="1:8" ht="46.5">
      <c r="A29" s="260">
        <v>24</v>
      </c>
      <c r="B29" s="280" t="s">
        <v>527</v>
      </c>
      <c r="C29" s="260" t="s">
        <v>679</v>
      </c>
      <c r="D29" s="284" t="s">
        <v>684</v>
      </c>
      <c r="E29" s="261" t="s">
        <v>222</v>
      </c>
      <c r="F29" s="261" t="s">
        <v>129</v>
      </c>
      <c r="G29" s="260">
        <v>5</v>
      </c>
      <c r="H29" s="275"/>
    </row>
    <row r="30" spans="1:8" ht="46.5">
      <c r="A30" s="260">
        <v>25</v>
      </c>
      <c r="B30" s="280" t="s">
        <v>530</v>
      </c>
      <c r="C30" s="260" t="s">
        <v>679</v>
      </c>
      <c r="D30" s="285" t="s">
        <v>685</v>
      </c>
      <c r="E30" s="261" t="s">
        <v>222</v>
      </c>
      <c r="F30" s="261" t="s">
        <v>129</v>
      </c>
      <c r="G30" s="260">
        <v>2</v>
      </c>
      <c r="H30" s="275"/>
    </row>
    <row r="31" spans="1:8" ht="46.5">
      <c r="A31" s="260">
        <v>26</v>
      </c>
      <c r="B31" s="280" t="s">
        <v>533</v>
      </c>
      <c r="C31" s="260" t="s">
        <v>679</v>
      </c>
      <c r="D31" s="285" t="s">
        <v>686</v>
      </c>
      <c r="E31" s="261" t="s">
        <v>222</v>
      </c>
      <c r="F31" s="261" t="s">
        <v>129</v>
      </c>
      <c r="G31" s="260">
        <v>2</v>
      </c>
      <c r="H31" s="275"/>
    </row>
    <row r="32" spans="1:8" s="262" customFormat="1" ht="23.25">
      <c r="A32" s="643" t="s">
        <v>27</v>
      </c>
      <c r="B32" s="644"/>
      <c r="C32" s="644"/>
      <c r="D32" s="645"/>
      <c r="E32" s="263">
        <v>19</v>
      </c>
      <c r="F32" s="263">
        <v>13</v>
      </c>
      <c r="G32" s="247">
        <v>124</v>
      </c>
      <c r="H32" s="247"/>
    </row>
    <row r="33" spans="1:8" ht="23.25">
      <c r="A33" s="651" t="s">
        <v>151</v>
      </c>
      <c r="B33" s="652"/>
      <c r="C33" s="652"/>
      <c r="D33" s="208"/>
      <c r="E33" s="209"/>
      <c r="F33" s="209"/>
      <c r="G33" s="478"/>
      <c r="H33" s="479"/>
    </row>
    <row r="34" spans="1:8" s="136" customFormat="1" ht="23.25" customHeight="1">
      <c r="A34" s="198" t="s">
        <v>20</v>
      </c>
      <c r="B34" s="198"/>
      <c r="F34" s="627" t="s">
        <v>90</v>
      </c>
      <c r="G34" s="627"/>
      <c r="H34" s="627"/>
    </row>
    <row r="35" spans="1:8" s="136" customFormat="1" ht="23.25" customHeight="1">
      <c r="A35" s="200" t="s">
        <v>282</v>
      </c>
      <c r="B35" s="200"/>
      <c r="C35" s="157"/>
      <c r="F35" s="627" t="s">
        <v>281</v>
      </c>
      <c r="G35" s="627"/>
      <c r="H35" s="627"/>
    </row>
    <row r="36" spans="1:8" s="136" customFormat="1" ht="23.25" customHeight="1">
      <c r="A36" s="200" t="s">
        <v>283</v>
      </c>
      <c r="B36" s="200"/>
      <c r="E36" s="627" t="s">
        <v>752</v>
      </c>
      <c r="F36" s="627"/>
      <c r="G36" s="627"/>
      <c r="H36" s="627"/>
    </row>
    <row r="37" spans="1:5" s="136" customFormat="1" ht="23.25">
      <c r="A37" s="200" t="s">
        <v>284</v>
      </c>
      <c r="B37" s="200"/>
      <c r="C37" s="157"/>
      <c r="D37" s="627"/>
      <c r="E37" s="627"/>
    </row>
  </sheetData>
  <sheetProtection/>
  <mergeCells count="18">
    <mergeCell ref="G33:H33"/>
    <mergeCell ref="B4:B5"/>
    <mergeCell ref="C4:C5"/>
    <mergeCell ref="E4:F4"/>
    <mergeCell ref="H4:H5"/>
    <mergeCell ref="G4:G5"/>
    <mergeCell ref="D4:D5"/>
    <mergeCell ref="A33:C33"/>
    <mergeCell ref="F34:H34"/>
    <mergeCell ref="D37:E37"/>
    <mergeCell ref="F35:H35"/>
    <mergeCell ref="E36:H36"/>
    <mergeCell ref="G3:H3"/>
    <mergeCell ref="A1:H1"/>
    <mergeCell ref="A2:H2"/>
    <mergeCell ref="A3:B3"/>
    <mergeCell ref="A32:D32"/>
    <mergeCell ref="A4:A5"/>
  </mergeCells>
  <printOptions/>
  <pageMargins left="0.73" right="0.66" top="1.79" bottom="1" header="1.31" footer="0.5"/>
  <pageSetup horizontalDpi="300" verticalDpi="300" orientation="landscape" paperSize="9" r:id="rId1"/>
  <headerFooter alignWithMargins="0">
    <oddHeader>&amp;L&amp;"Angsana New,ตัวหนา"&amp;18ข้อมูลการดำเนินงานคณะวิศวกรรมศาสตร์ มหาวิทยาลัยสงขลานครินทร์ ประจำปีการศึกษา 2549/ งปม.2549&amp;R&amp;"Angsana New,ตัวหนา"&amp;18F-Data-EQ03-3-0 V.1:May-50 1/1</oddHeader>
    <oddFooter>&amp;Cหน้า 3-&amp;P</oddFooter>
  </headerFooter>
  <rowBreaks count="1" manualBreakCount="1">
    <brk id="2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N38"/>
  <sheetViews>
    <sheetView view="pageBreakPreview" zoomScaleSheetLayoutView="100" zoomScalePageLayoutView="0" workbookViewId="0" topLeftCell="D23">
      <selection activeCell="K38" sqref="K38:N38"/>
    </sheetView>
  </sheetViews>
  <sheetFormatPr defaultColWidth="9.140625" defaultRowHeight="21.75"/>
  <cols>
    <col min="1" max="1" width="3.140625" style="7" customWidth="1"/>
    <col min="2" max="2" width="35.28125" style="7" customWidth="1"/>
    <col min="3" max="3" width="18.00390625" style="7" customWidth="1"/>
    <col min="4" max="4" width="10.7109375" style="7" customWidth="1"/>
    <col min="5" max="5" width="11.7109375" style="7" customWidth="1"/>
    <col min="6" max="6" width="11.28125" style="7" customWidth="1"/>
    <col min="7" max="7" width="13.28125" style="7" customWidth="1"/>
    <col min="8" max="8" width="14.421875" style="7" bestFit="1" customWidth="1"/>
    <col min="9" max="9" width="10.140625" style="7" customWidth="1"/>
    <col min="10" max="10" width="12.00390625" style="7" customWidth="1"/>
    <col min="11" max="11" width="10.00390625" style="7" customWidth="1"/>
    <col min="12" max="12" width="12.7109375" style="7" customWidth="1"/>
    <col min="13" max="13" width="12.00390625" style="7" customWidth="1"/>
    <col min="14" max="14" width="14.00390625" style="7" customWidth="1"/>
    <col min="15" max="16384" width="9.140625" style="7" customWidth="1"/>
  </cols>
  <sheetData>
    <row r="1" spans="1:14" ht="23.25" customHeight="1">
      <c r="A1" s="661" t="s">
        <v>132</v>
      </c>
      <c r="B1" s="661"/>
      <c r="C1" s="661"/>
      <c r="D1" s="661"/>
      <c r="E1" s="661"/>
      <c r="F1" s="661"/>
      <c r="G1" s="661"/>
      <c r="H1" s="661"/>
      <c r="I1" s="661"/>
      <c r="J1" s="661"/>
      <c r="K1" s="660" t="s">
        <v>154</v>
      </c>
      <c r="L1" s="660"/>
      <c r="M1" s="660"/>
      <c r="N1" s="660"/>
    </row>
    <row r="3" spans="1:14" s="17" customFormat="1" ht="26.25" customHeight="1">
      <c r="A3" s="668" t="s">
        <v>324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70"/>
    </row>
    <row r="4" spans="1:14" s="17" customFormat="1" ht="23.25" customHeight="1">
      <c r="A4" s="671" t="s">
        <v>134</v>
      </c>
      <c r="B4" s="672"/>
      <c r="C4" s="37"/>
      <c r="D4" s="37"/>
      <c r="E4" s="37"/>
      <c r="F4" s="37"/>
      <c r="G4" s="37"/>
      <c r="H4" s="37"/>
      <c r="I4" s="37"/>
      <c r="J4" s="681" t="s">
        <v>155</v>
      </c>
      <c r="K4" s="681"/>
      <c r="L4" s="681"/>
      <c r="M4" s="681"/>
      <c r="N4" s="682"/>
    </row>
    <row r="5" spans="1:14" s="51" customFormat="1" ht="28.5" customHeight="1">
      <c r="A5" s="679"/>
      <c r="B5" s="677" t="s">
        <v>55</v>
      </c>
      <c r="C5" s="673" t="s">
        <v>749</v>
      </c>
      <c r="D5" s="675" t="s">
        <v>156</v>
      </c>
      <c r="E5" s="675"/>
      <c r="F5" s="676"/>
      <c r="G5" s="679" t="s">
        <v>56</v>
      </c>
      <c r="H5" s="680"/>
      <c r="I5" s="680"/>
      <c r="J5" s="680"/>
      <c r="K5" s="680"/>
      <c r="L5" s="677"/>
      <c r="M5" s="673" t="s">
        <v>36</v>
      </c>
      <c r="N5" s="673" t="s">
        <v>744</v>
      </c>
    </row>
    <row r="6" spans="1:14" s="51" customFormat="1" ht="59.25" customHeight="1">
      <c r="A6" s="688"/>
      <c r="B6" s="678"/>
      <c r="C6" s="674"/>
      <c r="D6" s="298" t="s">
        <v>94</v>
      </c>
      <c r="E6" s="298" t="s">
        <v>95</v>
      </c>
      <c r="F6" s="298" t="s">
        <v>44</v>
      </c>
      <c r="G6" s="299" t="s">
        <v>742</v>
      </c>
      <c r="H6" s="300" t="s">
        <v>57</v>
      </c>
      <c r="I6" s="300" t="s">
        <v>58</v>
      </c>
      <c r="J6" s="300" t="s">
        <v>59</v>
      </c>
      <c r="K6" s="300" t="s">
        <v>83</v>
      </c>
      <c r="L6" s="300" t="s">
        <v>44</v>
      </c>
      <c r="M6" s="674"/>
      <c r="N6" s="674"/>
    </row>
    <row r="7" spans="1:14" s="50" customFormat="1" ht="21">
      <c r="A7" s="111">
        <v>1</v>
      </c>
      <c r="B7" s="110" t="s">
        <v>508</v>
      </c>
      <c r="C7" s="296" t="s">
        <v>679</v>
      </c>
      <c r="D7" s="287" t="s">
        <v>129</v>
      </c>
      <c r="E7" s="288">
        <f>L7</f>
        <v>27707</v>
      </c>
      <c r="F7" s="336">
        <f>SUM(D7:E7)</f>
        <v>27707</v>
      </c>
      <c r="G7" s="289">
        <v>3600</v>
      </c>
      <c r="H7" s="290">
        <v>1800</v>
      </c>
      <c r="I7" s="290">
        <v>700</v>
      </c>
      <c r="J7" s="289">
        <v>800</v>
      </c>
      <c r="K7" s="291">
        <v>20807</v>
      </c>
      <c r="L7" s="289">
        <f>SUM(G7:K7)</f>
        <v>27707</v>
      </c>
      <c r="M7" s="289">
        <f>SUM(L7,F7)</f>
        <v>55414</v>
      </c>
      <c r="N7" s="42"/>
    </row>
    <row r="8" spans="1:14" s="50" customFormat="1" ht="21">
      <c r="A8" s="111">
        <v>2</v>
      </c>
      <c r="B8" s="110" t="s">
        <v>687</v>
      </c>
      <c r="C8" s="296" t="s">
        <v>679</v>
      </c>
      <c r="D8" s="290" t="s">
        <v>129</v>
      </c>
      <c r="E8" s="288">
        <f>L8</f>
        <v>29772</v>
      </c>
      <c r="F8" s="336">
        <f aca="true" t="shared" si="0" ref="F8:F17">SUM(D8:E8)</f>
        <v>29772</v>
      </c>
      <c r="G8" s="289">
        <v>4200</v>
      </c>
      <c r="H8" s="290">
        <v>1800</v>
      </c>
      <c r="I8" s="290">
        <v>700</v>
      </c>
      <c r="J8" s="289">
        <v>7580</v>
      </c>
      <c r="K8" s="292">
        <v>15492</v>
      </c>
      <c r="L8" s="289">
        <f aca="true" t="shared" si="1" ref="L8:L17">SUM(G8:K8)</f>
        <v>29772</v>
      </c>
      <c r="M8" s="289">
        <f aca="true" t="shared" si="2" ref="M8:M16">SUM(L8,F8)</f>
        <v>59544</v>
      </c>
      <c r="N8" s="43"/>
    </row>
    <row r="9" spans="1:14" s="50" customFormat="1" ht="21">
      <c r="A9" s="111">
        <v>3</v>
      </c>
      <c r="B9" s="110" t="s">
        <v>555</v>
      </c>
      <c r="C9" s="296" t="s">
        <v>679</v>
      </c>
      <c r="D9" s="290" t="s">
        <v>129</v>
      </c>
      <c r="E9" s="288">
        <f>L9</f>
        <v>28229</v>
      </c>
      <c r="F9" s="336">
        <f t="shared" si="0"/>
        <v>28229</v>
      </c>
      <c r="G9" s="290">
        <v>7200</v>
      </c>
      <c r="H9" s="290">
        <v>1800</v>
      </c>
      <c r="I9" s="290">
        <v>700</v>
      </c>
      <c r="J9" s="290">
        <v>2940</v>
      </c>
      <c r="K9" s="293">
        <v>15589</v>
      </c>
      <c r="L9" s="289">
        <f t="shared" si="1"/>
        <v>28229</v>
      </c>
      <c r="M9" s="289">
        <f t="shared" si="2"/>
        <v>56458</v>
      </c>
      <c r="N9" s="43"/>
    </row>
    <row r="10" spans="1:14" s="50" customFormat="1" ht="42">
      <c r="A10" s="111">
        <v>4</v>
      </c>
      <c r="B10" s="109" t="s">
        <v>688</v>
      </c>
      <c r="C10" s="296" t="s">
        <v>679</v>
      </c>
      <c r="D10" s="290" t="s">
        <v>129</v>
      </c>
      <c r="E10" s="288">
        <f>L10</f>
        <v>40389</v>
      </c>
      <c r="F10" s="336">
        <f t="shared" si="0"/>
        <v>40389</v>
      </c>
      <c r="G10" s="290">
        <v>21600</v>
      </c>
      <c r="H10" s="290">
        <v>1800</v>
      </c>
      <c r="I10" s="290">
        <v>1000</v>
      </c>
      <c r="J10" s="290">
        <v>4120</v>
      </c>
      <c r="K10" s="293">
        <v>11869</v>
      </c>
      <c r="L10" s="289">
        <f t="shared" si="1"/>
        <v>40389</v>
      </c>
      <c r="M10" s="289">
        <f t="shared" si="2"/>
        <v>80778</v>
      </c>
      <c r="N10" s="43"/>
    </row>
    <row r="11" spans="1:14" s="50" customFormat="1" ht="21">
      <c r="A11" s="111">
        <v>5</v>
      </c>
      <c r="B11" s="110" t="s">
        <v>515</v>
      </c>
      <c r="C11" s="296" t="s">
        <v>679</v>
      </c>
      <c r="D11" s="290" t="s">
        <v>129</v>
      </c>
      <c r="E11" s="288">
        <f>L11</f>
        <v>18003</v>
      </c>
      <c r="F11" s="336">
        <f t="shared" si="0"/>
        <v>18003</v>
      </c>
      <c r="G11" s="289">
        <v>5400</v>
      </c>
      <c r="H11" s="290">
        <v>1800</v>
      </c>
      <c r="I11" s="289">
        <v>700</v>
      </c>
      <c r="J11" s="289">
        <v>1790</v>
      </c>
      <c r="K11" s="292">
        <v>8313</v>
      </c>
      <c r="L11" s="289">
        <f t="shared" si="1"/>
        <v>18003</v>
      </c>
      <c r="M11" s="289">
        <f>SUM(L11,F11)</f>
        <v>36006</v>
      </c>
      <c r="N11" s="43"/>
    </row>
    <row r="12" spans="1:14" s="50" customFormat="1" ht="42">
      <c r="A12" s="111">
        <v>6</v>
      </c>
      <c r="B12" s="294" t="s">
        <v>225</v>
      </c>
      <c r="C12" s="301" t="s">
        <v>567</v>
      </c>
      <c r="D12" s="290" t="s">
        <v>129</v>
      </c>
      <c r="E12" s="290" t="s">
        <v>129</v>
      </c>
      <c r="F12" s="336">
        <f t="shared" si="0"/>
        <v>0</v>
      </c>
      <c r="G12" s="295">
        <v>6000</v>
      </c>
      <c r="H12" s="290" t="s">
        <v>129</v>
      </c>
      <c r="I12" s="290" t="s">
        <v>129</v>
      </c>
      <c r="J12" s="290" t="s">
        <v>129</v>
      </c>
      <c r="K12" s="290" t="s">
        <v>129</v>
      </c>
      <c r="L12" s="289">
        <f t="shared" si="1"/>
        <v>6000</v>
      </c>
      <c r="M12" s="289">
        <f t="shared" si="2"/>
        <v>6000</v>
      </c>
      <c r="N12" s="286"/>
    </row>
    <row r="13" spans="1:14" s="50" customFormat="1" ht="42">
      <c r="A13" s="111">
        <v>7</v>
      </c>
      <c r="B13" s="296" t="s">
        <v>511</v>
      </c>
      <c r="C13" s="302" t="s">
        <v>13</v>
      </c>
      <c r="D13" s="290">
        <v>38000</v>
      </c>
      <c r="E13" s="290" t="s">
        <v>129</v>
      </c>
      <c r="F13" s="336">
        <f t="shared" si="0"/>
        <v>38000</v>
      </c>
      <c r="G13" s="290">
        <v>12000</v>
      </c>
      <c r="H13" s="290" t="s">
        <v>129</v>
      </c>
      <c r="I13" s="290" t="s">
        <v>129</v>
      </c>
      <c r="J13" s="290" t="s">
        <v>129</v>
      </c>
      <c r="K13" s="290" t="s">
        <v>129</v>
      </c>
      <c r="L13" s="289">
        <f t="shared" si="1"/>
        <v>12000</v>
      </c>
      <c r="M13" s="289">
        <f t="shared" si="2"/>
        <v>50000</v>
      </c>
      <c r="N13" s="286"/>
    </row>
    <row r="14" spans="1:14" s="50" customFormat="1" ht="21">
      <c r="A14" s="111">
        <v>8</v>
      </c>
      <c r="B14" s="294" t="s">
        <v>469</v>
      </c>
      <c r="C14" s="301" t="s">
        <v>226</v>
      </c>
      <c r="D14" s="290" t="s">
        <v>129</v>
      </c>
      <c r="E14" s="290" t="s">
        <v>129</v>
      </c>
      <c r="F14" s="336">
        <f t="shared" si="0"/>
        <v>0</v>
      </c>
      <c r="G14" s="295">
        <v>3000</v>
      </c>
      <c r="H14" s="290" t="s">
        <v>129</v>
      </c>
      <c r="I14" s="290" t="s">
        <v>129</v>
      </c>
      <c r="J14" s="290" t="s">
        <v>129</v>
      </c>
      <c r="K14" s="290" t="s">
        <v>129</v>
      </c>
      <c r="L14" s="289">
        <f t="shared" si="1"/>
        <v>3000</v>
      </c>
      <c r="M14" s="289">
        <f t="shared" si="2"/>
        <v>3000</v>
      </c>
      <c r="N14" s="286"/>
    </row>
    <row r="15" spans="1:14" s="50" customFormat="1" ht="21">
      <c r="A15" s="111">
        <v>9</v>
      </c>
      <c r="B15" s="297" t="s">
        <v>227</v>
      </c>
      <c r="C15" s="297" t="s">
        <v>228</v>
      </c>
      <c r="D15" s="290" t="s">
        <v>129</v>
      </c>
      <c r="E15" s="290" t="s">
        <v>129</v>
      </c>
      <c r="F15" s="336">
        <f t="shared" si="0"/>
        <v>0</v>
      </c>
      <c r="G15" s="295">
        <v>3000</v>
      </c>
      <c r="H15" s="290" t="s">
        <v>129</v>
      </c>
      <c r="I15" s="290" t="s">
        <v>129</v>
      </c>
      <c r="J15" s="290" t="s">
        <v>129</v>
      </c>
      <c r="K15" s="290" t="s">
        <v>129</v>
      </c>
      <c r="L15" s="289">
        <f t="shared" si="1"/>
        <v>3000</v>
      </c>
      <c r="M15" s="289">
        <f t="shared" si="2"/>
        <v>3000</v>
      </c>
      <c r="N15" s="286"/>
    </row>
    <row r="16" spans="1:14" s="50" customFormat="1" ht="63">
      <c r="A16" s="334">
        <v>10</v>
      </c>
      <c r="B16" s="109" t="s">
        <v>229</v>
      </c>
      <c r="C16" s="303"/>
      <c r="D16" s="290" t="s">
        <v>129</v>
      </c>
      <c r="E16" s="290" t="s">
        <v>129</v>
      </c>
      <c r="F16" s="336">
        <f t="shared" si="0"/>
        <v>0</v>
      </c>
      <c r="G16" s="295">
        <v>595000</v>
      </c>
      <c r="H16" s="290" t="s">
        <v>129</v>
      </c>
      <c r="I16" s="290" t="s">
        <v>129</v>
      </c>
      <c r="J16" s="290" t="s">
        <v>129</v>
      </c>
      <c r="K16" s="290" t="s">
        <v>129</v>
      </c>
      <c r="L16" s="289">
        <f t="shared" si="1"/>
        <v>595000</v>
      </c>
      <c r="M16" s="289">
        <f t="shared" si="2"/>
        <v>595000</v>
      </c>
      <c r="N16" s="286"/>
    </row>
    <row r="17" spans="1:14" s="50" customFormat="1" ht="21">
      <c r="A17" s="334">
        <v>11</v>
      </c>
      <c r="B17" s="109" t="s">
        <v>641</v>
      </c>
      <c r="C17" s="303"/>
      <c r="D17" s="290" t="s">
        <v>129</v>
      </c>
      <c r="E17" s="290" t="s">
        <v>129</v>
      </c>
      <c r="F17" s="336">
        <f t="shared" si="0"/>
        <v>0</v>
      </c>
      <c r="G17" s="295">
        <v>258510</v>
      </c>
      <c r="H17" s="333" t="s">
        <v>129</v>
      </c>
      <c r="I17" s="333" t="s">
        <v>129</v>
      </c>
      <c r="J17" s="333" t="s">
        <v>129</v>
      </c>
      <c r="K17" s="333" t="s">
        <v>129</v>
      </c>
      <c r="L17" s="289">
        <f t="shared" si="1"/>
        <v>258510</v>
      </c>
      <c r="M17" s="289">
        <f>SUM(L17,F17)</f>
        <v>258510</v>
      </c>
      <c r="N17" s="335"/>
    </row>
    <row r="18" spans="1:14" s="306" customFormat="1" ht="23.25" customHeight="1">
      <c r="A18" s="655" t="s">
        <v>44</v>
      </c>
      <c r="B18" s="656"/>
      <c r="C18" s="691"/>
      <c r="D18" s="337">
        <f>SUM(D7:D17)</f>
        <v>38000</v>
      </c>
      <c r="E18" s="337">
        <f>SUM(E7:E17)</f>
        <v>144100</v>
      </c>
      <c r="F18" s="337">
        <f>SUM(D18:E18)</f>
        <v>182100</v>
      </c>
      <c r="G18" s="338">
        <f aca="true" t="shared" si="3" ref="G18:M18">SUM(G7:G17)</f>
        <v>919510</v>
      </c>
      <c r="H18" s="338">
        <f t="shared" si="3"/>
        <v>9000</v>
      </c>
      <c r="I18" s="338">
        <f t="shared" si="3"/>
        <v>3800</v>
      </c>
      <c r="J18" s="338">
        <f t="shared" si="3"/>
        <v>17230</v>
      </c>
      <c r="K18" s="338">
        <f t="shared" si="3"/>
        <v>72070</v>
      </c>
      <c r="L18" s="338">
        <f t="shared" si="3"/>
        <v>1021610</v>
      </c>
      <c r="M18" s="338">
        <f t="shared" si="3"/>
        <v>1203710</v>
      </c>
      <c r="N18" s="305"/>
    </row>
    <row r="19" spans="1:14" s="17" customFormat="1" ht="23.25" customHeight="1">
      <c r="A19" s="655" t="s">
        <v>84</v>
      </c>
      <c r="B19" s="656"/>
      <c r="C19" s="35"/>
      <c r="D19" s="35"/>
      <c r="E19" s="35"/>
      <c r="F19" s="36"/>
      <c r="G19" s="653">
        <f>M18</f>
        <v>1203710</v>
      </c>
      <c r="H19" s="654"/>
      <c r="I19" s="654"/>
      <c r="K19" s="264"/>
      <c r="L19" s="264"/>
      <c r="M19" s="264"/>
      <c r="N19" s="265"/>
    </row>
    <row r="20" spans="1:14" s="17" customFormat="1" ht="23.25" customHeight="1">
      <c r="A20" s="655" t="s">
        <v>157</v>
      </c>
      <c r="B20" s="656"/>
      <c r="C20" s="656"/>
      <c r="D20" s="35"/>
      <c r="E20" s="35"/>
      <c r="F20" s="36"/>
      <c r="G20" s="664">
        <v>152</v>
      </c>
      <c r="H20" s="665"/>
      <c r="I20" s="665"/>
      <c r="J20" s="266"/>
      <c r="K20" s="266"/>
      <c r="L20" s="266"/>
      <c r="M20" s="266"/>
      <c r="N20" s="20"/>
    </row>
    <row r="21" spans="1:14" ht="23.25">
      <c r="A21" s="655" t="s">
        <v>158</v>
      </c>
      <c r="B21" s="656"/>
      <c r="C21" s="35"/>
      <c r="D21" s="35"/>
      <c r="E21" s="35"/>
      <c r="F21" s="36"/>
      <c r="G21" s="690">
        <f>G19/G20</f>
        <v>7919.144736842105</v>
      </c>
      <c r="H21" s="690"/>
      <c r="I21" s="690"/>
      <c r="J21" s="659" t="s">
        <v>694</v>
      </c>
      <c r="K21" s="659"/>
      <c r="L21" s="659"/>
      <c r="M21" s="267"/>
      <c r="N21" s="20"/>
    </row>
    <row r="22" spans="1:14" ht="24" customHeight="1">
      <c r="A22" s="662" t="s">
        <v>151</v>
      </c>
      <c r="B22" s="663"/>
      <c r="C22" s="72"/>
      <c r="D22" s="22"/>
      <c r="E22" s="22"/>
      <c r="F22" s="22"/>
      <c r="G22" s="329"/>
      <c r="H22" s="329"/>
      <c r="I22" s="329"/>
      <c r="J22" s="330"/>
      <c r="K22" s="330"/>
      <c r="L22" s="666" t="s">
        <v>269</v>
      </c>
      <c r="M22" s="666"/>
      <c r="N22" s="667"/>
    </row>
    <row r="23" spans="1:14" s="331" customFormat="1" ht="25.5" customHeight="1">
      <c r="A23" s="686" t="s">
        <v>132</v>
      </c>
      <c r="B23" s="686"/>
      <c r="C23" s="686"/>
      <c r="D23" s="686"/>
      <c r="E23" s="686"/>
      <c r="F23" s="686"/>
      <c r="G23" s="686"/>
      <c r="H23" s="686"/>
      <c r="I23" s="686"/>
      <c r="J23" s="686"/>
      <c r="K23" s="687" t="s">
        <v>159</v>
      </c>
      <c r="L23" s="687"/>
      <c r="M23" s="687"/>
      <c r="N23" s="687"/>
    </row>
    <row r="24" s="332" customFormat="1" ht="25.5" customHeight="1"/>
    <row r="25" spans="1:14" ht="25.5" customHeight="1">
      <c r="A25" s="689" t="s">
        <v>293</v>
      </c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8"/>
    </row>
    <row r="26" spans="1:14" ht="23.25">
      <c r="A26" s="459" t="s">
        <v>294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8"/>
    </row>
    <row r="27" spans="1:14" ht="24" customHeight="1">
      <c r="A27" s="683" t="s">
        <v>295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5"/>
    </row>
    <row r="28" spans="1:14" ht="71.25" customHeight="1">
      <c r="A28" s="662" t="s">
        <v>296</v>
      </c>
      <c r="B28" s="663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96"/>
    </row>
    <row r="29" spans="1:14" ht="24" customHeight="1">
      <c r="A29" s="459" t="s">
        <v>297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8"/>
    </row>
    <row r="30" spans="1:14" ht="24.75" customHeight="1">
      <c r="A30" s="459" t="s">
        <v>298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8"/>
    </row>
    <row r="31" spans="1:14" ht="23.25">
      <c r="A31" s="459" t="s">
        <v>299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8"/>
    </row>
    <row r="32" spans="1:14" ht="23.25">
      <c r="A32" s="459" t="s">
        <v>300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8"/>
    </row>
    <row r="33" spans="1:14" ht="23.25">
      <c r="A33" s="459" t="s">
        <v>301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8"/>
    </row>
    <row r="34" spans="1:14" ht="23.25">
      <c r="A34" s="459" t="s">
        <v>302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8"/>
    </row>
    <row r="35" spans="1:14" ht="23.25">
      <c r="A35" s="683" t="s">
        <v>303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5"/>
    </row>
    <row r="36" spans="1:14" ht="23.25">
      <c r="A36" s="695" t="s">
        <v>20</v>
      </c>
      <c r="B36" s="695"/>
      <c r="C36" s="304"/>
      <c r="D36" s="2"/>
      <c r="E36" s="2"/>
      <c r="F36" s="2"/>
      <c r="K36" s="694" t="s">
        <v>18</v>
      </c>
      <c r="L36" s="694"/>
      <c r="M36" s="694"/>
      <c r="N36" s="694"/>
    </row>
    <row r="37" spans="1:14" ht="23.25">
      <c r="A37" s="693" t="s">
        <v>92</v>
      </c>
      <c r="B37" s="693"/>
      <c r="C37" s="693"/>
      <c r="D37" s="693"/>
      <c r="E37" s="2"/>
      <c r="F37" s="2"/>
      <c r="K37" s="694" t="s">
        <v>246</v>
      </c>
      <c r="L37" s="694"/>
      <c r="M37" s="694"/>
      <c r="N37" s="694"/>
    </row>
    <row r="38" spans="11:14" ht="23.25">
      <c r="K38" s="692" t="s">
        <v>752</v>
      </c>
      <c r="L38" s="692"/>
      <c r="M38" s="692"/>
      <c r="N38" s="692"/>
    </row>
  </sheetData>
  <sheetProtection/>
  <mergeCells count="40">
    <mergeCell ref="A33:N33"/>
    <mergeCell ref="A18:C18"/>
    <mergeCell ref="K38:N38"/>
    <mergeCell ref="A29:N29"/>
    <mergeCell ref="A37:D37"/>
    <mergeCell ref="K37:N37"/>
    <mergeCell ref="K36:N36"/>
    <mergeCell ref="A36:B36"/>
    <mergeCell ref="A34:N34"/>
    <mergeCell ref="A28:N28"/>
    <mergeCell ref="D5:F5"/>
    <mergeCell ref="B5:B6"/>
    <mergeCell ref="M5:M6"/>
    <mergeCell ref="G5:L5"/>
    <mergeCell ref="J4:N4"/>
    <mergeCell ref="A35:N35"/>
    <mergeCell ref="A32:N32"/>
    <mergeCell ref="A23:J23"/>
    <mergeCell ref="K23:N23"/>
    <mergeCell ref="A5:A6"/>
    <mergeCell ref="K1:N1"/>
    <mergeCell ref="A1:J1"/>
    <mergeCell ref="A22:B22"/>
    <mergeCell ref="G20:I20"/>
    <mergeCell ref="L22:N22"/>
    <mergeCell ref="A3:N3"/>
    <mergeCell ref="A19:B19"/>
    <mergeCell ref="A4:B4"/>
    <mergeCell ref="N5:N6"/>
    <mergeCell ref="C5:C6"/>
    <mergeCell ref="G19:I19"/>
    <mergeCell ref="A20:C20"/>
    <mergeCell ref="A30:N30"/>
    <mergeCell ref="A31:N31"/>
    <mergeCell ref="A26:N26"/>
    <mergeCell ref="J21:L21"/>
    <mergeCell ref="A25:N25"/>
    <mergeCell ref="A21:B21"/>
    <mergeCell ref="G21:I21"/>
    <mergeCell ref="A27:N27"/>
  </mergeCells>
  <printOptions/>
  <pageMargins left="0.6299212598425197" right="0.5511811023622047" top="1.24" bottom="0.81" header="0.5118110236220472" footer="0.31496062992125984"/>
  <pageSetup horizontalDpi="600" verticalDpi="600" orientation="landscape" paperSize="9" scale="74" r:id="rId1"/>
  <headerFooter alignWithMargins="0">
    <oddFooter>&amp;Cหน้า 3-&amp;P</oddFooter>
  </headerFooter>
  <rowBreaks count="1" manualBreakCount="1">
    <brk id="2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N18"/>
  <sheetViews>
    <sheetView view="pageBreakPreview" zoomScaleSheetLayoutView="100" zoomScalePageLayoutView="0" workbookViewId="0" topLeftCell="A1">
      <selection activeCell="A8" sqref="A8:IV8"/>
    </sheetView>
  </sheetViews>
  <sheetFormatPr defaultColWidth="9.140625" defaultRowHeight="21.75"/>
  <cols>
    <col min="1" max="1" width="6.8515625" style="8" customWidth="1"/>
    <col min="2" max="2" width="39.57421875" style="8" customWidth="1"/>
    <col min="3" max="3" width="7.57421875" style="8" customWidth="1"/>
    <col min="4" max="4" width="11.57421875" style="8" customWidth="1"/>
    <col min="5" max="5" width="5.421875" style="8" customWidth="1"/>
    <col min="6" max="6" width="5.8515625" style="8" customWidth="1"/>
    <col min="7" max="7" width="7.28125" style="8" customWidth="1"/>
    <col min="8" max="8" width="11.140625" style="8" customWidth="1"/>
    <col min="9" max="9" width="6.140625" style="8" customWidth="1"/>
    <col min="10" max="10" width="6.57421875" style="8" customWidth="1"/>
    <col min="11" max="11" width="8.7109375" style="8" customWidth="1"/>
    <col min="12" max="12" width="11.421875" style="8" customWidth="1"/>
    <col min="13" max="13" width="7.00390625" style="8" customWidth="1"/>
    <col min="14" max="14" width="7.57421875" style="8" customWidth="1"/>
    <col min="15" max="16384" width="9.140625" style="8" customWidth="1"/>
  </cols>
  <sheetData>
    <row r="1" spans="1:14" ht="26.25">
      <c r="A1" s="703" t="s">
        <v>152</v>
      </c>
      <c r="B1" s="703"/>
      <c r="C1" s="703"/>
      <c r="D1" s="703"/>
      <c r="E1" s="703"/>
      <c r="F1" s="703"/>
      <c r="G1" s="703"/>
      <c r="H1" s="703"/>
      <c r="I1" s="703"/>
      <c r="J1" s="704" t="s">
        <v>164</v>
      </c>
      <c r="K1" s="704"/>
      <c r="L1" s="704"/>
      <c r="M1" s="704"/>
      <c r="N1" s="704"/>
    </row>
    <row r="2" spans="1:14" ht="23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6.25">
      <c r="A3" s="705" t="s">
        <v>325</v>
      </c>
      <c r="B3" s="705"/>
      <c r="C3" s="705"/>
      <c r="D3" s="705"/>
      <c r="E3" s="705"/>
      <c r="F3" s="705"/>
      <c r="G3" s="705"/>
      <c r="H3" s="706"/>
      <c r="I3" s="706"/>
      <c r="J3" s="706"/>
      <c r="K3" s="706"/>
      <c r="L3" s="706"/>
      <c r="M3" s="706"/>
      <c r="N3" s="706"/>
    </row>
    <row r="4" spans="1:14" ht="23.25">
      <c r="A4" s="68" t="s">
        <v>134</v>
      </c>
      <c r="B4" s="69"/>
      <c r="C4" s="69"/>
      <c r="D4" s="707" t="s">
        <v>165</v>
      </c>
      <c r="E4" s="707"/>
      <c r="F4" s="707"/>
      <c r="G4" s="707"/>
      <c r="H4" s="707"/>
      <c r="I4" s="707"/>
      <c r="J4" s="707"/>
      <c r="K4" s="707"/>
      <c r="L4" s="707"/>
      <c r="M4" s="707"/>
      <c r="N4" s="708"/>
    </row>
    <row r="5" spans="1:14" ht="21.75">
      <c r="A5" s="697" t="s">
        <v>130</v>
      </c>
      <c r="B5" s="697" t="s">
        <v>6</v>
      </c>
      <c r="C5" s="699" t="s">
        <v>160</v>
      </c>
      <c r="D5" s="700"/>
      <c r="E5" s="700"/>
      <c r="F5" s="701"/>
      <c r="G5" s="699" t="s">
        <v>161</v>
      </c>
      <c r="H5" s="700"/>
      <c r="I5" s="700"/>
      <c r="J5" s="701"/>
      <c r="K5" s="699" t="s">
        <v>162</v>
      </c>
      <c r="L5" s="700"/>
      <c r="M5" s="700"/>
      <c r="N5" s="701"/>
    </row>
    <row r="6" spans="1:14" ht="100.5">
      <c r="A6" s="698"/>
      <c r="B6" s="698"/>
      <c r="C6" s="84" t="s">
        <v>33</v>
      </c>
      <c r="D6" s="84" t="s">
        <v>168</v>
      </c>
      <c r="E6" s="84" t="s">
        <v>69</v>
      </c>
      <c r="F6" s="85" t="s">
        <v>169</v>
      </c>
      <c r="G6" s="84" t="s">
        <v>33</v>
      </c>
      <c r="H6" s="84" t="s">
        <v>168</v>
      </c>
      <c r="I6" s="84" t="s">
        <v>69</v>
      </c>
      <c r="J6" s="85" t="s">
        <v>169</v>
      </c>
      <c r="K6" s="84" t="s">
        <v>33</v>
      </c>
      <c r="L6" s="84" t="s">
        <v>168</v>
      </c>
      <c r="M6" s="84" t="s">
        <v>69</v>
      </c>
      <c r="N6" s="85" t="s">
        <v>169</v>
      </c>
    </row>
    <row r="7" spans="1:14" ht="69.75">
      <c r="A7" s="116">
        <v>1</v>
      </c>
      <c r="B7" s="418" t="s">
        <v>382</v>
      </c>
      <c r="C7" s="47" t="s">
        <v>129</v>
      </c>
      <c r="D7" s="47" t="s">
        <v>129</v>
      </c>
      <c r="E7" s="47" t="s">
        <v>129</v>
      </c>
      <c r="F7" s="47" t="s">
        <v>129</v>
      </c>
      <c r="G7" s="47" t="s">
        <v>129</v>
      </c>
      <c r="H7" s="47" t="s">
        <v>129</v>
      </c>
      <c r="I7" s="47" t="s">
        <v>129</v>
      </c>
      <c r="J7" s="47" t="s">
        <v>129</v>
      </c>
      <c r="K7" s="47">
        <v>231</v>
      </c>
      <c r="L7" s="47">
        <v>231</v>
      </c>
      <c r="M7" s="47">
        <v>100</v>
      </c>
      <c r="N7" s="47">
        <v>80.2</v>
      </c>
    </row>
    <row r="8" spans="1:14" ht="69.75">
      <c r="A8" s="116">
        <v>2</v>
      </c>
      <c r="B8" s="419" t="s">
        <v>383</v>
      </c>
      <c r="C8" s="307" t="s">
        <v>129</v>
      </c>
      <c r="D8" s="307" t="s">
        <v>129</v>
      </c>
      <c r="E8" s="307" t="s">
        <v>129</v>
      </c>
      <c r="F8" s="307" t="s">
        <v>129</v>
      </c>
      <c r="G8" s="307" t="s">
        <v>129</v>
      </c>
      <c r="H8" s="307" t="s">
        <v>129</v>
      </c>
      <c r="I8" s="307" t="s">
        <v>129</v>
      </c>
      <c r="J8" s="307" t="s">
        <v>129</v>
      </c>
      <c r="K8" s="47">
        <v>146</v>
      </c>
      <c r="L8" s="47">
        <v>146</v>
      </c>
      <c r="M8" s="47">
        <v>100</v>
      </c>
      <c r="N8" s="47">
        <v>87.7</v>
      </c>
    </row>
    <row r="9" spans="1:14" ht="93">
      <c r="A9" s="116">
        <v>3</v>
      </c>
      <c r="B9" s="420" t="s">
        <v>384</v>
      </c>
      <c r="C9" s="47" t="s">
        <v>129</v>
      </c>
      <c r="D9" s="47" t="s">
        <v>129</v>
      </c>
      <c r="E9" s="47" t="s">
        <v>129</v>
      </c>
      <c r="F9" s="47" t="s">
        <v>129</v>
      </c>
      <c r="G9" s="47" t="s">
        <v>129</v>
      </c>
      <c r="H9" s="47" t="s">
        <v>129</v>
      </c>
      <c r="I9" s="47" t="s">
        <v>129</v>
      </c>
      <c r="J9" s="47" t="s">
        <v>129</v>
      </c>
      <c r="K9" s="47">
        <v>290</v>
      </c>
      <c r="L9" s="308">
        <v>290</v>
      </c>
      <c r="M9" s="47">
        <v>100</v>
      </c>
      <c r="N9" s="47">
        <v>82.81</v>
      </c>
    </row>
    <row r="10" spans="1:14" ht="48.75" customHeight="1">
      <c r="A10" s="117">
        <v>4</v>
      </c>
      <c r="B10" s="112" t="s">
        <v>385</v>
      </c>
      <c r="C10" s="309" t="s">
        <v>129</v>
      </c>
      <c r="D10" s="309" t="s">
        <v>129</v>
      </c>
      <c r="E10" s="309" t="s">
        <v>129</v>
      </c>
      <c r="F10" s="309" t="s">
        <v>129</v>
      </c>
      <c r="G10" s="309" t="s">
        <v>129</v>
      </c>
      <c r="H10" s="309" t="s">
        <v>129</v>
      </c>
      <c r="I10" s="309" t="s">
        <v>129</v>
      </c>
      <c r="J10" s="309" t="s">
        <v>129</v>
      </c>
      <c r="K10" s="413" t="s">
        <v>129</v>
      </c>
      <c r="L10" s="413" t="s">
        <v>129</v>
      </c>
      <c r="M10" s="47" t="s">
        <v>129</v>
      </c>
      <c r="N10" s="417" t="s">
        <v>514</v>
      </c>
    </row>
    <row r="11" spans="1:14" s="268" customFormat="1" ht="25.5">
      <c r="A11" s="709" t="s">
        <v>167</v>
      </c>
      <c r="B11" s="710"/>
      <c r="C11" s="415" t="s">
        <v>129</v>
      </c>
      <c r="D11" s="415" t="s">
        <v>129</v>
      </c>
      <c r="E11" s="415" t="s">
        <v>129</v>
      </c>
      <c r="F11" s="415" t="s">
        <v>129</v>
      </c>
      <c r="G11" s="415" t="s">
        <v>129</v>
      </c>
      <c r="H11" s="415" t="s">
        <v>129</v>
      </c>
      <c r="I11" s="415" t="s">
        <v>129</v>
      </c>
      <c r="J11" s="415" t="s">
        <v>129</v>
      </c>
      <c r="K11" s="415" t="s">
        <v>129</v>
      </c>
      <c r="L11" s="415" t="s">
        <v>129</v>
      </c>
      <c r="M11" s="414">
        <v>100</v>
      </c>
      <c r="N11" s="416">
        <f>SUM(N7:N10)/3</f>
        <v>83.57000000000001</v>
      </c>
    </row>
    <row r="12" spans="1:14" ht="23.25">
      <c r="A12" s="68" t="s">
        <v>166</v>
      </c>
      <c r="B12" s="69"/>
      <c r="C12" s="69"/>
      <c r="D12" s="707" t="s">
        <v>269</v>
      </c>
      <c r="E12" s="707"/>
      <c r="F12" s="707"/>
      <c r="G12" s="707"/>
      <c r="H12" s="711"/>
      <c r="I12" s="711"/>
      <c r="J12" s="711"/>
      <c r="K12" s="711"/>
      <c r="L12" s="711"/>
      <c r="M12" s="711"/>
      <c r="N12" s="712"/>
    </row>
    <row r="13" spans="1:14" ht="23.25">
      <c r="A13" s="83" t="s">
        <v>197</v>
      </c>
      <c r="B13" s="86"/>
      <c r="C13" s="86"/>
      <c r="D13" s="87"/>
      <c r="E13" s="81"/>
      <c r="F13" s="81"/>
      <c r="G13" s="81" t="s">
        <v>243</v>
      </c>
      <c r="H13" s="82"/>
      <c r="I13" s="87"/>
      <c r="J13" s="87"/>
      <c r="K13" s="87"/>
      <c r="L13" s="88"/>
      <c r="M13" s="88"/>
      <c r="N13" s="89"/>
    </row>
    <row r="14" spans="1:14" ht="23.25">
      <c r="A14" s="90" t="s">
        <v>198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91"/>
    </row>
    <row r="15" spans="1:14" ht="23.25">
      <c r="A15" s="66" t="s">
        <v>163</v>
      </c>
      <c r="B15" s="66"/>
      <c r="C15" s="66"/>
      <c r="D15" s="66"/>
      <c r="E15" s="66"/>
      <c r="F15" s="66"/>
      <c r="G15" s="66"/>
      <c r="H15" s="66"/>
      <c r="I15" s="702" t="s">
        <v>18</v>
      </c>
      <c r="J15" s="702"/>
      <c r="K15" s="702"/>
      <c r="L15" s="702"/>
      <c r="M15" s="702"/>
      <c r="N15" s="702"/>
    </row>
    <row r="16" spans="1:14" ht="23.25">
      <c r="A16" s="713" t="s">
        <v>189</v>
      </c>
      <c r="B16" s="713"/>
      <c r="C16" s="66"/>
      <c r="D16" s="66"/>
      <c r="E16" s="66"/>
      <c r="F16" s="66"/>
      <c r="G16" s="66"/>
      <c r="H16" s="66"/>
      <c r="I16" s="702" t="s">
        <v>246</v>
      </c>
      <c r="J16" s="702"/>
      <c r="K16" s="702"/>
      <c r="L16" s="702"/>
      <c r="M16" s="702"/>
      <c r="N16" s="702"/>
    </row>
    <row r="17" spans="1:14" ht="23.25">
      <c r="A17" s="66"/>
      <c r="B17" s="66"/>
      <c r="C17" s="66"/>
      <c r="D17" s="66"/>
      <c r="E17" s="66"/>
      <c r="F17" s="66"/>
      <c r="G17" s="66"/>
      <c r="H17" s="66"/>
      <c r="I17" s="702" t="s">
        <v>244</v>
      </c>
      <c r="J17" s="702"/>
      <c r="K17" s="702"/>
      <c r="L17" s="702"/>
      <c r="M17" s="702"/>
      <c r="N17" s="702"/>
    </row>
    <row r="18" spans="1:14" ht="23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sheetProtection/>
  <mergeCells count="15">
    <mergeCell ref="A1:I1"/>
    <mergeCell ref="J1:N1"/>
    <mergeCell ref="A3:N3"/>
    <mergeCell ref="D4:N4"/>
    <mergeCell ref="I16:N16"/>
    <mergeCell ref="B5:B6"/>
    <mergeCell ref="A11:B11"/>
    <mergeCell ref="D12:N12"/>
    <mergeCell ref="A16:B16"/>
    <mergeCell ref="A5:A6"/>
    <mergeCell ref="C5:F5"/>
    <mergeCell ref="G5:J5"/>
    <mergeCell ref="I15:N15"/>
    <mergeCell ref="K5:N5"/>
    <mergeCell ref="I17:N17"/>
  </mergeCells>
  <printOptions/>
  <pageMargins left="0.7480314960629921" right="0.7480314960629921" top="1.21" bottom="0.984251968503937" header="0.5118110236220472" footer="0.5118110236220472"/>
  <pageSetup horizontalDpi="600" verticalDpi="600" orientation="landscape" paperSize="9" scale="99" r:id="rId1"/>
  <headerFooter alignWithMargins="0">
    <oddFooter>&amp;Cหน้า 3-&amp;P</oddFoot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มหาวิทยาลัยสงขลานครินทร์ วิทยาเขตหาดใหญ่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user</cp:lastModifiedBy>
  <cp:lastPrinted>2007-12-19T06:01:59Z</cp:lastPrinted>
  <dcterms:created xsi:type="dcterms:W3CDTF">2004-10-07T03:51:52Z</dcterms:created>
  <dcterms:modified xsi:type="dcterms:W3CDTF">2014-02-21T03:55:45Z</dcterms:modified>
  <cp:category/>
  <cp:version/>
  <cp:contentType/>
  <cp:contentStatus/>
</cp:coreProperties>
</file>