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5240" windowHeight="8400" activeTab="0"/>
  </bookViews>
  <sheets>
    <sheet name="SAR_12" sheetId="1" r:id="rId1"/>
    <sheet name="SAR_12b" sheetId="2" r:id="rId2"/>
    <sheet name="DataFromFiles" sheetId="3" r:id="rId3"/>
    <sheet name="THES-QS_Data" sheetId="4" r:id="rId4"/>
  </sheets>
  <definedNames>
    <definedName name="_xlnm.Print_Area" localSheetId="0">'SAR_12'!$A:$G</definedName>
    <definedName name="_xlnm.Print_Area" localSheetId="1">'SAR_12b'!$A:$E</definedName>
    <definedName name="_xlnm.Print_Titles" localSheetId="2">'DataFromFiles'!$1:$1</definedName>
    <definedName name="_xlnm.Print_Titles" localSheetId="0">'SAR_12'!$A:$D,'SAR_12'!$3:$4</definedName>
    <definedName name="_xlnm.Print_Titles" localSheetId="1">'SAR_12b'!$3:$4</definedName>
    <definedName name="_xlnm.Print_Titles" localSheetId="3">'THES-QS_Data'!$1:$1</definedName>
  </definedNames>
  <calcPr fullCalcOnLoad="1"/>
</workbook>
</file>

<file path=xl/comments1.xml><?xml version="1.0" encoding="utf-8"?>
<comments xmlns="http://schemas.openxmlformats.org/spreadsheetml/2006/main">
  <authors>
    <author>สุธรรม สุขมณี</author>
  </authors>
  <commentList>
    <comment ref="H4" authorId="0">
      <text>
        <r>
          <rPr>
            <b/>
            <sz val="8"/>
            <rFont val="Tahoma"/>
            <family val="0"/>
          </rPr>
          <t>มากกว่า 1 ตัว แยกจากกันด้วยช่องว่าง (วรรค)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<sst xmlns="http://schemas.openxmlformats.org/spreadsheetml/2006/main" count="883" uniqueCount="673">
  <si>
    <t>KPIs</t>
  </si>
  <si>
    <t>ปี กศ. 2550</t>
  </si>
  <si>
    <t>KPI4 จำนวนอาจารย์ของมหาวิทยาลัย ที่เดินทางไปยังต่างประเทศ (Visiting)</t>
  </si>
  <si>
    <t>KPI7 จำนวนนักศึกษาชาวต่างประเทศ ระดับปริญญาตรีที่มามหาวิทยาลัยภายใต้โครงการแลกเปลี่ยน</t>
  </si>
  <si>
    <t>KPI8 จำนวนนักศึกษาของมหาวิทยาลัย ที่เดินทางไปต่างประเทศภายใต้โครงการแลกเปลี่ยน</t>
  </si>
  <si>
    <t>KPI14 จำนวนนักศึกษาชาวต่างประเทศระดับบัณฑิตศึกษาที่มามหาวิทยาลัยภายใต้โครงการแลกเปลี่ยน</t>
  </si>
  <si>
    <t>KPI15 จำนวนนักศึกษาระดับบัณฑิตศึกษาของมหาวิทยาลัยที่เดินทางไปต่างประเทศภายใต้โครงการแลกเปลี่ยน</t>
  </si>
  <si>
    <t>KPI19 รายจ่ายห้องสมุดประจำปี</t>
  </si>
  <si>
    <t>KPI20 การลงทุนเพื่อชุมชนและวัฒนธรรม</t>
  </si>
  <si>
    <t xml:space="preserve">          20.1 ค่าใช้จ่ายและมูลค่าของสถาบันในการให้บริการวิชาการแก่ชุมชน</t>
  </si>
  <si>
    <t xml:space="preserve">          20.2 ค่าใช้จ่ายและมูลค่าในการอนุรักษ์และพัฒนาวัฒนธรรม</t>
  </si>
  <si>
    <t>KPI21 จำนวนเงินทุนวิจัยจากภายนอก</t>
  </si>
  <si>
    <t>KPI23 จำนวนเงินทุนวิจัยจากรัฐบาล</t>
  </si>
  <si>
    <t>KPI24 จำนวนเงินรายได้จากอุตสาหกรรม</t>
  </si>
  <si>
    <t>KPI25 จำนวนเงินที่ได้รับบริจาคจากศิษย์เก่า</t>
  </si>
  <si>
    <t>ภาคผนวก ก</t>
  </si>
  <si>
    <t>ใช้สำหรับอ้างอิงค่าเป็นตั้วตั้ง ตัวหาร และผล ใน SAR-7</t>
  </si>
  <si>
    <t>ข้อมูล</t>
  </si>
  <si>
    <t>ปีการศึกษา (ผลที่เกิดขึ้นจริง)</t>
  </si>
  <si>
    <t>ได้ตั้งค่า Print area ไว้ ไม่ให้พิมพ์ออก</t>
  </si>
  <si>
    <t>ตัวตั้ง</t>
  </si>
  <si>
    <t>ตัวหาร</t>
  </si>
  <si>
    <t>ผล</t>
  </si>
  <si>
    <t>ตัวบ่งชี้</t>
  </si>
  <si>
    <t>ข้อมูลหลักสูตร</t>
  </si>
  <si>
    <t xml:space="preserve">จำนวนกลุ่มสาขาวิชาที่เปิดสอนในสถาบัน </t>
  </si>
  <si>
    <t>จำนวนหลักสูตรที่เปิดสอนทั้งหมด</t>
  </si>
  <si>
    <t>2.13</t>
  </si>
  <si>
    <t>จำนวนหลักสูตรที่เปิดสอนระดับปริญญาตรี</t>
  </si>
  <si>
    <t>จำนวนหลักสูตรที่เปิดสอนระดับปริญญาโท</t>
  </si>
  <si>
    <t>2.2.1</t>
  </si>
  <si>
    <t>จำนวนหลักสูตรแผน ก</t>
  </si>
  <si>
    <t>2.2.2</t>
  </si>
  <si>
    <t>จำนวนหลักสูตรแผนอื่นๆ</t>
  </si>
  <si>
    <t>จำนวนหลักสูตรที่เปิดสอนระดับปริญญาเอก</t>
  </si>
  <si>
    <t>จำนวนหลักสูตรที่เปิดสอนระดับประกาศนียบัตร</t>
  </si>
  <si>
    <t xml:space="preserve">จำนวนหลักสูตรที่ได้มาตรฐานตามเกณฑ์ สกอ. </t>
  </si>
  <si>
    <t>2.5.1</t>
  </si>
  <si>
    <t>ระดับปริญญาตรี</t>
  </si>
  <si>
    <t>2.5.2</t>
  </si>
  <si>
    <t>ระดับปริญญาโท</t>
  </si>
  <si>
    <t>เฉพาะแผน ก</t>
  </si>
  <si>
    <t>แผนอื่น</t>
  </si>
  <si>
    <t>2.5.3</t>
  </si>
  <si>
    <t>ระดับปริญญาเอก</t>
  </si>
  <si>
    <t>2.5.4</t>
  </si>
  <si>
    <t>ระดับอื่นๆ</t>
  </si>
  <si>
    <t>จำนวนหลักสูตรที่มีการฝึกงาน</t>
  </si>
  <si>
    <t>จำนวนหลักสูตรที่มีโครงงานนักศึกษา</t>
  </si>
  <si>
    <t>จำนวนหลักสูตรที่เป็นสหกิจศึกษา</t>
  </si>
  <si>
    <t>จำนวนหลักสูตรที่สอนแบบ 2 ภาษา (Bilingual  Program)</t>
  </si>
  <si>
    <t>11.2</t>
  </si>
  <si>
    <t>2.10</t>
  </si>
  <si>
    <t>จำนวนหลักสูตรที่เป็นภาษาต่างประเทศ</t>
  </si>
  <si>
    <t>11.3</t>
  </si>
  <si>
    <t>2.10.1</t>
  </si>
  <si>
    <t>ภาษาอังกฤษ</t>
  </si>
  <si>
    <t>2.10.2</t>
  </si>
  <si>
    <t>ภาษาต่างประเทศอื่น ๆ</t>
  </si>
  <si>
    <t>2.11</t>
  </si>
  <si>
    <t>จำนวนหลักสูตรที่เป็น Honor Program</t>
  </si>
  <si>
    <t>2.12</t>
  </si>
  <si>
    <t>จำนวนหลักสูตรที่มีรายวิชาวิจัย (ป.ตรี)</t>
  </si>
  <si>
    <t>จำนวนหลักสูตรที่เปิดกว้างแบบ Online</t>
  </si>
  <si>
    <t>2.14</t>
  </si>
  <si>
    <t>จำนวนหลักสูตรที่มีการเรียนการสอนทางไกล</t>
  </si>
  <si>
    <t>2.15</t>
  </si>
  <si>
    <t>จำนวน Advance Program</t>
  </si>
  <si>
    <t>2.16</t>
  </si>
  <si>
    <t>จำนวน Joint-degree Programs</t>
  </si>
  <si>
    <t>11.4</t>
  </si>
  <si>
    <t>2.17</t>
  </si>
  <si>
    <t>จำนวนรายวิชาที่เปิดสอนทั้งหมด</t>
  </si>
  <si>
    <t>11.1</t>
  </si>
  <si>
    <t>2.18</t>
  </si>
  <si>
    <t>จำนวนรายวิชาที่เรียนรู้ด้วยตนเอง</t>
  </si>
  <si>
    <t>2.18.1</t>
  </si>
  <si>
    <t>มีวิทยานิพนธ์</t>
  </si>
  <si>
    <t>2.18.2</t>
  </si>
  <si>
    <t>สหกิจศึกษา</t>
  </si>
  <si>
    <t>2.18.3</t>
  </si>
  <si>
    <t>มีการฝึกงานหรือดูงานหรือฝึกภาคสนาม (field trip) หรือโครงการ หรือกรณีศึกษา (case study)</t>
  </si>
  <si>
    <t>2.18.4</t>
  </si>
  <si>
    <t>มีปฏิบัติการ (วิชาที่มีการปฏิบัติการเป็นชั่วโมงที่ชัดเจน)</t>
  </si>
  <si>
    <t>2.18.5</t>
  </si>
  <si>
    <t>มีสัมมนา</t>
  </si>
  <si>
    <t>2.18.6</t>
  </si>
  <si>
    <t>มีการศึกษาด้วยตนเอง (Self-Study)</t>
  </si>
  <si>
    <t>2.18.7</t>
  </si>
  <si>
    <t>เป็นสหวิทยาการ</t>
  </si>
  <si>
    <t>2.18.8</t>
  </si>
  <si>
    <t>มีการเรียนการสอนด้วยประบวนการ PBL</t>
  </si>
  <si>
    <t>2.18.9</t>
  </si>
  <si>
    <t>การส่งเสริมการเรียนรู้เองด้วย CAI</t>
  </si>
  <si>
    <t>2.18.10</t>
  </si>
  <si>
    <t>การส่งเสริมการเรียนรู้ด้วยบทเรียนบนเครือข่ายคอมพิวเตอร์ (virtual classroom)</t>
  </si>
  <si>
    <t>2.18.11</t>
  </si>
  <si>
    <t>มีวิชาเลือกเสรี</t>
  </si>
  <si>
    <t>2.18.12</t>
  </si>
  <si>
    <t>มีการเรียนทางไกล</t>
  </si>
  <si>
    <t>2.18.13</t>
  </si>
  <si>
    <t>เป็น special toics (รายวิชาที่สอนหรือศึกษาถึงปัญหาเฉพาะด้านในสาขานั้น)</t>
  </si>
  <si>
    <t>2.18.14</t>
  </si>
  <si>
    <t>การเรียนรู้เป็นรายบุคคล (individual study)</t>
  </si>
  <si>
    <t>2.18.15</t>
  </si>
  <si>
    <t>การเรียนรู้แบบสรรคนิคม (constructivism)</t>
  </si>
  <si>
    <t>2.18.16</t>
  </si>
  <si>
    <t>การเรียนรู้แบบเอส ไอ พี</t>
  </si>
  <si>
    <t>2.18.17</t>
  </si>
  <si>
    <t>การเรียนรู้จากการทำงาน (work-based learning)</t>
  </si>
  <si>
    <t>2.18.18</t>
  </si>
  <si>
    <t xml:space="preserve"> การเรียนรู้ที่เน้นการวิจัยเพื่อสร้างองค์ความรู้ (research-based learning)</t>
  </si>
  <si>
    <t>2.18.19</t>
  </si>
  <si>
    <t>การเรียนรู้ที่ใช้วิธีสร้างผลงานจากการตกผลึกทางปัญญา (crystal-based learning)</t>
  </si>
  <si>
    <t>จำนวนรายวิชาที่มีการทำประมวลรายวิชา</t>
  </si>
  <si>
    <t>2.20</t>
  </si>
  <si>
    <t>จำนวนรายวิชาที่เป็นภาษาต่างประเทศ</t>
  </si>
  <si>
    <t>2.20.1</t>
  </si>
  <si>
    <t>2.20.2</t>
  </si>
  <si>
    <t>2.21</t>
  </si>
  <si>
    <t>จำนวน CAI</t>
  </si>
  <si>
    <t>2.22</t>
  </si>
  <si>
    <t>ระดับความพึงพอใจของนักศึกษาต่อคุณภาพการสอนของอาจารย์และสิ่งสนับสนุนการเรียนรู้</t>
  </si>
  <si>
    <t>ข้อมูลบุคลากร</t>
  </si>
  <si>
    <t>จำนวนอาจารย์ประจำทั้งหมด</t>
  </si>
  <si>
    <t>2.5 2.6</t>
  </si>
  <si>
    <t>3.1</t>
  </si>
  <si>
    <t>จำนวนอาจารย์ที่ปฏิบัติงานจริง</t>
  </si>
  <si>
    <t>2.4 4.3</t>
  </si>
  <si>
    <t>3.2</t>
  </si>
  <si>
    <t>จำนวนอาจารย์ที่ลาศึกษาต่อ</t>
  </si>
  <si>
    <t>3.3</t>
  </si>
  <si>
    <t xml:space="preserve">จำนวนอาจารย์จำแนกตามกลุ่ม </t>
  </si>
  <si>
    <t>3.3.1</t>
  </si>
  <si>
    <t>อาจารย์ข้าราชการ</t>
  </si>
  <si>
    <t>3.3.2</t>
  </si>
  <si>
    <t>อาจารย์พนักงาน</t>
  </si>
  <si>
    <t>3.3.3</t>
  </si>
  <si>
    <t>อาจารย์สัญญาจ้าง (ตั้งแต่ 9 เดือนขึ้นไป)</t>
  </si>
  <si>
    <t>3.3.4</t>
  </si>
  <si>
    <t>อาจารย์สัญญาจ้าง (มากกว่า 6 เดือน คิดเป็น 0.5 คน)</t>
  </si>
  <si>
    <t>3.3.5</t>
  </si>
  <si>
    <t>อาจารย์ชาวต่างประเทศ</t>
  </si>
  <si>
    <t>3.4</t>
  </si>
  <si>
    <t>จำนวนอาจารย์ประจำจำแนกตามวุฒิการศึกษา</t>
  </si>
  <si>
    <t>3.4.1</t>
  </si>
  <si>
    <t>ปริญญาเอกหรือเทียบเท่า</t>
  </si>
  <si>
    <t>3.4.2</t>
  </si>
  <si>
    <t>ปริญญาโทหรือเทียบเท่า</t>
  </si>
  <si>
    <t>3.4.3</t>
  </si>
  <si>
    <t>ปริญญาตรีหรือเทียบเท่า</t>
  </si>
  <si>
    <t>3.4.4</t>
  </si>
  <si>
    <t>ต่ำกว่าปริญญาตรี</t>
  </si>
  <si>
    <t>3.5</t>
  </si>
  <si>
    <t>จำนวนอาจารย์ประจำจำแนกตามตำแหน่งทางวิชาการ</t>
  </si>
  <si>
    <t>2.6</t>
  </si>
  <si>
    <t>3.5.1</t>
  </si>
  <si>
    <t>ศาสตราจารย์</t>
  </si>
  <si>
    <t>3.5.2</t>
  </si>
  <si>
    <t>รองศาสตราจารย์</t>
  </si>
  <si>
    <t>3.5.3</t>
  </si>
  <si>
    <t>ผู้ช่วยศาสตราจารย์</t>
  </si>
  <si>
    <t>3.5.4</t>
  </si>
  <si>
    <t>อาจารย์</t>
  </si>
  <si>
    <t>3.6</t>
  </si>
  <si>
    <t>จำนวนอาจารย์ที่มีคุณสมบัติเป็นที่ปรึกษาวิทยานิพนธ์/สารนิพนธ์</t>
  </si>
  <si>
    <t>2.19</t>
  </si>
  <si>
    <t>3.6.1</t>
  </si>
  <si>
    <t>จำนวนอาจารย์ที่เป็นที่ปรึกษาวิทยานิพนธ์</t>
  </si>
  <si>
    <t>3.6.2</t>
  </si>
  <si>
    <t>จำนวนอาจารย์ที่เป็นที่ปรึกษาสารนิพนธ์</t>
  </si>
  <si>
    <t>จำนวนบุคลากรสายสนับสนุนทั้งหมด  (รวมนักวิจัย)</t>
  </si>
  <si>
    <t>4.1</t>
  </si>
  <si>
    <t>จำนวนบุคลากรสายสนับสนุนที่ปฏิบัติงานจริง</t>
  </si>
  <si>
    <t>5.8</t>
  </si>
  <si>
    <t>4.2</t>
  </si>
  <si>
    <t>4.2.1</t>
  </si>
  <si>
    <t xml:space="preserve">ข้าราชการ </t>
  </si>
  <si>
    <t>4.2.2</t>
  </si>
  <si>
    <t>ลูกจ้างประจำ</t>
  </si>
  <si>
    <t>4.2.3</t>
  </si>
  <si>
    <t>พนักงาน</t>
  </si>
  <si>
    <t>4.2.4</t>
  </si>
  <si>
    <t>สัญญาจ้าง (ตั้งแต่ 9 เดือนขึ้นไป)</t>
  </si>
  <si>
    <t>4.3</t>
  </si>
  <si>
    <t>4.3.1</t>
  </si>
  <si>
    <t>4.3.2</t>
  </si>
  <si>
    <t>4.3.3</t>
  </si>
  <si>
    <t>4.3.4</t>
  </si>
  <si>
    <t>จำนวนนักวิจัยทั้งหมด</t>
  </si>
  <si>
    <t>5.1</t>
  </si>
  <si>
    <t>จำนวนนักวิจัยที่ปฏิบัติงานจริง</t>
  </si>
  <si>
    <t>5.2</t>
  </si>
  <si>
    <t>จำนวนนักวิจัยที่ลาศึกษาต่อ</t>
  </si>
  <si>
    <t>5.3</t>
  </si>
  <si>
    <t>จำนวนนักวิจัยจำแนกตามกลุ่ม</t>
  </si>
  <si>
    <t>5.3.1</t>
  </si>
  <si>
    <t>5.3.2</t>
  </si>
  <si>
    <t>5.3.3</t>
  </si>
  <si>
    <t>5.4</t>
  </si>
  <si>
    <t>จำนวนนักวิจัยจำแนกตามวุฒิการศึกษา</t>
  </si>
  <si>
    <t>5.4.1</t>
  </si>
  <si>
    <t>5.4.2</t>
  </si>
  <si>
    <t>5.4.3</t>
  </si>
  <si>
    <t>5.4.4</t>
  </si>
  <si>
    <t>จำนวนบุคลากรอื่นๆ</t>
  </si>
  <si>
    <t>ข้อมูลนักศึกษา</t>
  </si>
  <si>
    <t>จำนวนนักศึกษาทั้งหมด</t>
  </si>
  <si>
    <t>2.23</t>
  </si>
  <si>
    <t>7.1</t>
  </si>
  <si>
    <t>3.3 3.4</t>
  </si>
  <si>
    <t>7.1.1</t>
  </si>
  <si>
    <t>ภาคปกติ</t>
  </si>
  <si>
    <t>7.1.2</t>
  </si>
  <si>
    <t>ภาคพิเศษ</t>
  </si>
  <si>
    <t>7.1.3</t>
  </si>
  <si>
    <t xml:space="preserve"> จำนวนนักศึกษาชั้นปีที่ 1 ทั้งหมดที่มารายงานตัวขึ้นทะเบียนเป็นนักศึกษา </t>
  </si>
  <si>
    <t>10.1</t>
  </si>
  <si>
    <t>7.1.4</t>
  </si>
  <si>
    <t>จำนวนนักศึกษาชั้นปีที่ 1 ที่มีภูมิลำเนาใน14 จังหวัดภาคใต้ทั้งหมด</t>
  </si>
  <si>
    <t>7.1.5</t>
  </si>
  <si>
    <t>จำนวนนักศึกษาชั้นปีที่ 1 ที่มีภูมิลำเนาใน14 จังหวัดภาคใต้ที่มหาวิทยาลัยเปิดโอกาสทางการศึกษาให้เป็นพิเศษเฉพาะแก่สังคมและชุมชนภาคใต้</t>
  </si>
  <si>
    <t>7.1.6(1)</t>
  </si>
  <si>
    <t>จำนวนนักศึกษาชาวต่างประเทศ</t>
  </si>
  <si>
    <t>7.1.6(2)</t>
  </si>
  <si>
    <t>จำนวนนักศึกษาชาวต่างประเทศ ระดับปริญญาตรีที่มามหาวิทยาลัยภายใต้โครงการแลกเปลี่ยน</t>
  </si>
  <si>
    <t>7.1.7</t>
  </si>
  <si>
    <t>จำนวนนักศึกษาที่เข้าร่วมกิจกรรม/โครงการพัฒนานักศึกษา</t>
  </si>
  <si>
    <t>7.1.8</t>
  </si>
  <si>
    <t>7.2</t>
  </si>
  <si>
    <t>2.23 2.24</t>
  </si>
  <si>
    <t>7.2.1</t>
  </si>
  <si>
    <t>แผน ก (1) / ก (2) (Research Programs)</t>
  </si>
  <si>
    <t>2.24</t>
  </si>
  <si>
    <t>แผน ข</t>
  </si>
  <si>
    <t>7.2.2</t>
  </si>
  <si>
    <t>7.2.3</t>
  </si>
  <si>
    <t xml:space="preserve">จำนวนนักศึกษาที่ไปทำสารนิพนธ์ต่างประเทศ         </t>
  </si>
  <si>
    <t>7.2.4</t>
  </si>
  <si>
    <t xml:space="preserve">จำนวนนักศึกษาที่ไปทำวิทยานิพนธ์ (Thesis) ต่างประเทศ         </t>
  </si>
  <si>
    <t>11.14</t>
  </si>
  <si>
    <t>7.2.5(1)</t>
  </si>
  <si>
    <t>7.2.5(2)</t>
  </si>
  <si>
    <t>จำนวนนักศึกษาชาวต่างประเทศระดับบัณฑิตศึกษาที่มามหาวิทยาลัยภายใต้โครงการแลกเปลี่ยน</t>
  </si>
  <si>
    <t>7.3</t>
  </si>
  <si>
    <t>2.23 2.24 2.25</t>
  </si>
  <si>
    <t>7.3.1</t>
  </si>
  <si>
    <t>7.3.2</t>
  </si>
  <si>
    <t>7.3.3</t>
  </si>
  <si>
    <t>7.3.4</t>
  </si>
  <si>
    <t>จำนวนนักศึกษาเต็มเวลา (FTES)  (ปีการศึกษา)</t>
  </si>
  <si>
    <t>2.4</t>
  </si>
  <si>
    <t>8.1</t>
  </si>
  <si>
    <t>8.2</t>
  </si>
  <si>
    <t>ระดับปริญญาโทและเอก (หลังจากที่ปรับค่าแล้ว)</t>
  </si>
  <si>
    <t>8.3</t>
  </si>
  <si>
    <t>นักศึกษาชาวต่างประเทศระดับปริญญาตรี</t>
  </si>
  <si>
    <t>8.4</t>
  </si>
  <si>
    <t>นักศึกษาชาวต่างประเทศระดับปริญญาโทและเอก (หลังปรับค่าแล้ว)</t>
  </si>
  <si>
    <t>จำนวนนักศึกษาเต็มเวลา (FTES)  (ปีงบประมาณ)</t>
  </si>
  <si>
    <t>9.1</t>
  </si>
  <si>
    <t>9.2</t>
  </si>
  <si>
    <t>9.3</t>
  </si>
  <si>
    <t>9.4</t>
  </si>
  <si>
    <t>ข้อมูลผู้สำเร็จการศึกษา</t>
  </si>
  <si>
    <t>10.1.1</t>
  </si>
  <si>
    <t>10.1.2</t>
  </si>
  <si>
    <t>10.1.3</t>
  </si>
  <si>
    <t>ผู้สำเร็จการศึกษาชาวต่างประเทศ</t>
  </si>
  <si>
    <t>10.1.4</t>
  </si>
  <si>
    <t>ผู้สำเร็จการศึกษาตามระยะเวลาที่กำหนดในหลักสูตร</t>
  </si>
  <si>
    <t>10.1.5</t>
  </si>
  <si>
    <t>จำนวนนักศึกษาปริญญาตรีปีที่ 1 ที่ลงทะเบียนเรียน นับหลังการ เพิ่มถอนรายวิชาภาคเรียนที่ 1 ทั้งหมด (รหัสเดียวกับนักศึกษาที่สำเร็จการศึกษาในข้อ 10.1.4)    (*ไม่นับคนที่ลาออก / ย้ายออก)</t>
  </si>
  <si>
    <t>10.1.6</t>
  </si>
  <si>
    <t>จำนวนผู้ที่มีงานทำก่อนเข้าศึกษา</t>
  </si>
  <si>
    <t>10.1.7</t>
  </si>
  <si>
    <t>จำนวนผู้ตอบแบบสำรวจการได้งานทำ</t>
  </si>
  <si>
    <t>2.9</t>
  </si>
  <si>
    <t>10.1.8</t>
  </si>
  <si>
    <t>จำนวนผู้ศึกษาต่อ</t>
  </si>
  <si>
    <t>10.1.9</t>
  </si>
  <si>
    <t>จำนวนผู้ได้งานทำ</t>
  </si>
  <si>
    <t>จำนวนผู้ทำงานในภาครัฐ</t>
  </si>
  <si>
    <t>จำนวนผู้ทำงานในภาคเอกชน</t>
  </si>
  <si>
    <t>จำนวนผู้ประกอบอาชีพอิสระ</t>
  </si>
  <si>
    <t>จำนวนผู้ได้ทำงานตรงสาขาที่สำเร็จการศึกษา</t>
  </si>
  <si>
    <t>จำนวนผู้ได้เงินเดือนเริ่มต้นเป็นไปตามเกณฑ์</t>
  </si>
  <si>
    <t>10.1.10</t>
  </si>
  <si>
    <t>จำนวนผู้ที่เข้าสอบใบประกอบวิชาชีพทั้งหมด</t>
  </si>
  <si>
    <t>-</t>
  </si>
  <si>
    <t>2.26</t>
  </si>
  <si>
    <t>10.1.11</t>
  </si>
  <si>
    <t>จำนวนผู้ที่สอบผ่านใบประกอบวิชาชีพ</t>
  </si>
  <si>
    <t>10.2</t>
  </si>
  <si>
    <t>10.2.1</t>
  </si>
  <si>
    <t>10.2.2</t>
  </si>
  <si>
    <t>10.2.3</t>
  </si>
  <si>
    <t>จำนวนสารนิพนธ์ด้านวัฒนธรรม</t>
  </si>
  <si>
    <t>10.2.4</t>
  </si>
  <si>
    <t>จำนวนวิทยานิพนธ์ด้านวัฒนธรรม</t>
  </si>
  <si>
    <t>10.2.5</t>
  </si>
  <si>
    <t>10.3</t>
  </si>
  <si>
    <t>2.20 2.22</t>
  </si>
  <si>
    <t>10.3.1</t>
  </si>
  <si>
    <t>10.3.2</t>
  </si>
  <si>
    <t>10.3.3</t>
  </si>
  <si>
    <t>10.3.4</t>
  </si>
  <si>
    <t>จำนวนศิษย์เก่าในช่วง 5 ปีที่ผ่านมา</t>
  </si>
  <si>
    <t>ช่วงปีการศึกษา</t>
  </si>
  <si>
    <t>11.5</t>
  </si>
  <si>
    <t>จำนวนผู้ที่ได้รับการประกาศเกียรติคุณยกย่องในด้านวิชาการ วิชาชีพ คุณธรรม จริยธรรมหรือรางวัลทางวิชาการหรือด้านอื่นที่เกี่ยวข้องกับคุณภาพบัณฑิตในระดับชาติ/นานาชาติ</t>
  </si>
  <si>
    <t>ความพึงพอใจของนายจ้าง/ผู้ใช้บัณฑิต</t>
  </si>
  <si>
    <t>12.1</t>
  </si>
  <si>
    <t>จำนวนนายจ้าง/ผู้ใช้บัณฑิตที่ตอบแบบสอบถาม</t>
  </si>
  <si>
    <t>12.2</t>
  </si>
  <si>
    <t>ความพึงพอใจในภาพรวม</t>
  </si>
  <si>
    <t>12.3</t>
  </si>
  <si>
    <t>ค่าเฉลี่ยความพึงพอใจในด้านต่างๆ</t>
  </si>
  <si>
    <t>12.3.1</t>
  </si>
  <si>
    <t>ด้านวิชาการ/วิชาชีพ</t>
  </si>
  <si>
    <t>12.3.2</t>
  </si>
  <si>
    <t>ด้านทั่วไป</t>
  </si>
  <si>
    <t>12.3.3</t>
  </si>
  <si>
    <t>ด้านบุคลิกภาพ</t>
  </si>
  <si>
    <t>12.3.4</t>
  </si>
  <si>
    <t>ด้านคุณธรรม/จริยธรรม</t>
  </si>
  <si>
    <t>12.4</t>
  </si>
  <si>
    <t>ค่าความเบี่ยงเบนมาตรฐาน (SD) ของระดับความพึงพอใจ</t>
  </si>
  <si>
    <t>12.4.1</t>
  </si>
  <si>
    <t>12.4.2</t>
  </si>
  <si>
    <t>12.4.3</t>
  </si>
  <si>
    <t>12.4.4</t>
  </si>
  <si>
    <t>ข้อมูลผลงาน/กิจกรรมนักศึกษา</t>
  </si>
  <si>
    <t>13.1</t>
  </si>
  <si>
    <t>จำนวนนักศึกษาที่ได้รับรางวัลในระดับชาติ</t>
  </si>
  <si>
    <t>13.2</t>
  </si>
  <si>
    <t>จำนวนนักศึกษาที่ได้รับรางวัลในระดับนานาชาติ</t>
  </si>
  <si>
    <t>13.3</t>
  </si>
  <si>
    <t>จำนวนรางวัลที่นักศึกษาได้รับในระดับชาติ</t>
  </si>
  <si>
    <t>13.4</t>
  </si>
  <si>
    <t>จำนวนรางวัลที่นักศึกษาได้รับในระดับนานาชาติ</t>
  </si>
  <si>
    <t>14.1</t>
  </si>
  <si>
    <t>จำนวนวิทยานิพนธ์ที่ได้รับรางวัลในระดับชาติ</t>
  </si>
  <si>
    <t>14.2</t>
  </si>
  <si>
    <t>จำนวนวิทยานิพนธ์ที่ได้รับรางวัลในระดับนานาชาติ</t>
  </si>
  <si>
    <t>14.3</t>
  </si>
  <si>
    <t>จำนวนสารนิพนธ์ที่ได้รับรางวัลในระดับชาติ</t>
  </si>
  <si>
    <t>14.4</t>
  </si>
  <si>
    <t>จำนวนสารนิพนธ์ที่ได้รับรางวัลในระดับนานาชาติ</t>
  </si>
  <si>
    <t>14.5</t>
  </si>
  <si>
    <t>จำนวนบทความจากวิทยานิพนธ์ที่ตีพิมพ์เผยแพร่ทั้งหมด</t>
  </si>
  <si>
    <t>14.5.1</t>
  </si>
  <si>
    <t>ตีพิมพ์ในวารสาร</t>
  </si>
  <si>
    <t>ระดับชาติ</t>
  </si>
  <si>
    <t>ระดับนานาชาติ</t>
  </si>
  <si>
    <t>14.5.2</t>
  </si>
  <si>
    <t>นำเสนอในที่ประชุมวิชาการ/สัมมนา (Poster)</t>
  </si>
  <si>
    <t>14.5.3</t>
  </si>
  <si>
    <t>นำเสนอในที่ประชุมวิชาการ/สัมมนา (Oral)</t>
  </si>
  <si>
    <t>14.5.4</t>
  </si>
  <si>
    <t>นำไปใช้ประโยชน์</t>
  </si>
  <si>
    <t>14.6</t>
  </si>
  <si>
    <t>จำนวนบทความจากสารนิพนธ์ที่ตีพิมพ์เผยแพร่ทั้งหมด</t>
  </si>
  <si>
    <t>14.6.1</t>
  </si>
  <si>
    <t>14.6.2</t>
  </si>
  <si>
    <t>14.6.3</t>
  </si>
  <si>
    <t>14.6.4</t>
  </si>
  <si>
    <t>15.1</t>
  </si>
  <si>
    <t>15.2</t>
  </si>
  <si>
    <t>15.3</t>
  </si>
  <si>
    <t>15.3.1</t>
  </si>
  <si>
    <t>15.3.2</t>
  </si>
  <si>
    <t>15.3.3</t>
  </si>
  <si>
    <t>15.3.4</t>
  </si>
  <si>
    <t>ข้อมูลด้านการวิจัย</t>
  </si>
  <si>
    <t>อาจารย์และนักวิจัย</t>
  </si>
  <si>
    <t>16.1</t>
  </si>
  <si>
    <t xml:space="preserve">จำนวนงานวิจัย และงานสร้างสรรค์ที่ตีพิมพ์ เผยแพร่ </t>
  </si>
  <si>
    <t>4.4</t>
  </si>
  <si>
    <t>16.1.1</t>
  </si>
  <si>
    <t>4.9</t>
  </si>
  <si>
    <t>16.1.2</t>
  </si>
  <si>
    <t>16.1.3</t>
  </si>
  <si>
    <t>16.1.4</t>
  </si>
  <si>
    <t>จำนวนงานสร้างสรรค์</t>
  </si>
  <si>
    <t>16.3</t>
  </si>
  <si>
    <t>จำนวนผลงานวิจัยที่จดสิทธิบัตร (รอบ 5 ปี)</t>
  </si>
  <si>
    <t>4.13</t>
  </si>
  <si>
    <t>16.3.1</t>
  </si>
  <si>
    <t>16.3.2</t>
  </si>
  <si>
    <t>16.4</t>
  </si>
  <si>
    <t>จำนวนผลงานวิจัยที่จดอนุสิทธิบัตร (รอบ 5 ปี)</t>
  </si>
  <si>
    <t>16.4.1</t>
  </si>
  <si>
    <t>16.4.2</t>
  </si>
  <si>
    <t>16.5</t>
  </si>
  <si>
    <t>จำนวนผลงานสร้างสรรค์ที่จดลิขสิทธิ์ (รอบ 5 ปี)</t>
  </si>
  <si>
    <t>16.6</t>
  </si>
  <si>
    <t>จำนวนเงินสนับสนุนงานวิจัย และงานสร้างสรรค์</t>
  </si>
  <si>
    <t>16.6.1</t>
  </si>
  <si>
    <t>จากแหล่งทุนภายในสถาบัน</t>
  </si>
  <si>
    <t>4.5</t>
  </si>
  <si>
    <t>งบประมาณเงินรายได้คณะ/หน่วยงาน</t>
  </si>
  <si>
    <t>งบประมาณเงินรายได้มหาวิทยาลัย</t>
  </si>
  <si>
    <t>งบประมาณแผ่นดิน</t>
  </si>
  <si>
    <t>16.6.2</t>
  </si>
  <si>
    <t>จากแหล่งทุนภายนอกสถาบัน</t>
  </si>
  <si>
    <t>4.6</t>
  </si>
  <si>
    <t>จากแหล่งทุนวิจัยต่างประเทศ</t>
  </si>
  <si>
    <t>จากแหล่งทุนวิจัยภายในประเทศ</t>
  </si>
  <si>
    <t>จากภาคเอกชน</t>
  </si>
  <si>
    <t>จากแหล่งทุนวิจัยอื่นๆ</t>
  </si>
  <si>
    <t>16.7</t>
  </si>
  <si>
    <t>จำนวนผู้ที่ได้รับเงินสนับสนุนงานวิจัย และงานสร้างสรรค์</t>
  </si>
  <si>
    <t>16.7.1</t>
  </si>
  <si>
    <t>4.7</t>
  </si>
  <si>
    <t>16.7.2</t>
  </si>
  <si>
    <t>4.8</t>
  </si>
  <si>
    <t>16.8</t>
  </si>
  <si>
    <t>จำนวนอาจารย์และนักวิจัยที่ Active งานวิจัย</t>
  </si>
  <si>
    <t>4.10</t>
  </si>
  <si>
    <t>16.9</t>
  </si>
  <si>
    <t xml:space="preserve">จำนวนบทความวิจัยที่ได้รับการอ้างอิง(Citation) ใน Refereed Journal หรือในฐานข้อมูลระดับชาติหรือระดับนานาชาติ  </t>
  </si>
  <si>
    <t>16.9.1</t>
  </si>
  <si>
    <t>16.9.2</t>
  </si>
  <si>
    <t>บุคลากรสายสนับสนุน</t>
  </si>
  <si>
    <t>17.1</t>
  </si>
  <si>
    <t>17.1.1</t>
  </si>
  <si>
    <t>17.1.2</t>
  </si>
  <si>
    <t>17.1.3</t>
  </si>
  <si>
    <t>17.1.4</t>
  </si>
  <si>
    <t>17.2</t>
  </si>
  <si>
    <t>17.2.1</t>
  </si>
  <si>
    <t>17.2.2</t>
  </si>
  <si>
    <t>17.3</t>
  </si>
  <si>
    <t>17.3.1</t>
  </si>
  <si>
    <t>17.3.2</t>
  </si>
  <si>
    <t>17.4</t>
  </si>
  <si>
    <t>17.4.1</t>
  </si>
  <si>
    <t>17.4.2</t>
  </si>
  <si>
    <t>17.5</t>
  </si>
  <si>
    <t>17.6</t>
  </si>
  <si>
    <t>17.6.1</t>
  </si>
  <si>
    <t>17.6.2</t>
  </si>
  <si>
    <t>17.7</t>
  </si>
  <si>
    <t>17.7.1</t>
  </si>
  <si>
    <t>17.7.2</t>
  </si>
  <si>
    <t>17.8</t>
  </si>
  <si>
    <t>4.12</t>
  </si>
  <si>
    <t>17.8.1</t>
  </si>
  <si>
    <t>17.8.2</t>
  </si>
  <si>
    <t>กองทุนวิจัย</t>
  </si>
  <si>
    <t>18.1</t>
  </si>
  <si>
    <t>จำนวนโครงการวิจัยที่เบิกจ่ายจากเงินสะสมของกองทุนวิจัย</t>
  </si>
  <si>
    <t>4.11</t>
  </si>
  <si>
    <t>18.2</t>
  </si>
  <si>
    <t>เงินอุดหนุนโครงการวิจัยที่เบิกจ่ายจากเงินสะสมของกองทุนวิจัย</t>
  </si>
  <si>
    <t>18.3</t>
  </si>
  <si>
    <t>เงินกองทุนวิจัย (ยอดเงินคงเหลือสุทธิ) ตั้งแต่เริ่มตั้งกองทุน</t>
  </si>
  <si>
    <t>18.4</t>
  </si>
  <si>
    <t>จำนวนเงินที่เบิกจ่ายจากเงินสะสมของกองทุนวิจัย</t>
  </si>
  <si>
    <t>18.5</t>
  </si>
  <si>
    <t>จำนวนเงินกองทุนวิจัยที่เหลือในแต่ละปี</t>
  </si>
  <si>
    <t>18.5.1</t>
  </si>
  <si>
    <t>จำนวนเงินกองทุนวิจัยที่จัดสรรเข้าแต่ละปี</t>
  </si>
  <si>
    <t>18.5.2</t>
  </si>
  <si>
    <t>จำนวนเงินกองทุนวิจัยที่ใช้ไปในแต่ละปี</t>
  </si>
  <si>
    <t>โครงการวิจัยเกี่ยวกับการทำนุบำรุงศิลปะและวัฒนธรรม</t>
  </si>
  <si>
    <t>19.1</t>
  </si>
  <si>
    <t>จำนวนโครงการวิจัย</t>
  </si>
  <si>
    <t>19.2</t>
  </si>
  <si>
    <t>เงินทุนอุดหนุนโครงการวิจัย</t>
  </si>
  <si>
    <t>ข้อมูลด้านการบริการวิชาการ ทำนุบำรุงศิลปะและวัฒนธรรม และความสัมพันธ์กับชุมชน</t>
  </si>
  <si>
    <t>21.1</t>
  </si>
  <si>
    <t>21.2</t>
  </si>
  <si>
    <t>ร้อยละของระดับความพึงพอใจของผู้รับบริการ</t>
  </si>
  <si>
    <t xml:space="preserve">ค่าใช้จ่าย และมูลค่าของสถาบันในการบริการวิชาการและวิชาชีพเพื่อสังคม  </t>
  </si>
  <si>
    <t>5.5</t>
  </si>
  <si>
    <t>จำนวนแหล่งให้บริการวิชาการและวิชาชีพที่ได้รับการยอมรับในระดับชาติหรือนานาชาติ</t>
  </si>
  <si>
    <t>รายรับของสถาบันในการให้บริการวิชาการ และวิชาชีพในนามสถาบัน</t>
  </si>
  <si>
    <t>5.10</t>
  </si>
  <si>
    <t>ค่าใช้จ่ายและมูลค่าที่บริการวิชาการผู้ด้อยโอกาส</t>
  </si>
  <si>
    <t>5.7</t>
  </si>
  <si>
    <t xml:space="preserve">จำนวนกิจกรรมในการอนุรักษ์ พัฒนา และสร้างเสริมเอกลักษณ์  ศิลปะและวัฒนธรรม </t>
  </si>
  <si>
    <t>6.2</t>
  </si>
  <si>
    <t xml:space="preserve">ค่าใช้จ่าย และมูลค่าที่ใช้ในการอนุรักษ์พัฒนาและสร้างเสริมเอกลักษณ์  ศิลปะและวัฒนธรรม </t>
  </si>
  <si>
    <t>6.3</t>
  </si>
  <si>
    <t>จำนวนผลงาน หรือชิ้นงานการพัฒนาองค์ความรู้ และสร้างมาตรฐานศิลปวัฒนธรรม</t>
  </si>
  <si>
    <t>6.4</t>
  </si>
  <si>
    <t>จำนวนวิทยานิพนธ์ด้านวัฒนธรรม (เรื่อง)</t>
  </si>
  <si>
    <t>6.6</t>
  </si>
  <si>
    <t>จำนวนโครงการที่คณะ/หน่วยงานร่วมมือกับหน่วยงานต่างๆหรือกับสังคมและชุมชนเพื่อพัฒนาสังคมและชุมชนภาคใต้</t>
  </si>
  <si>
    <t>ข้อมูลด้านการบริหาร งบประมาณ และการประกันคุณภาพ</t>
  </si>
  <si>
    <t>การบรรลุเป้าหมายตามดัชนีผลการปฏิบัติงานหลัก</t>
  </si>
  <si>
    <t>32.1</t>
  </si>
  <si>
    <t>จำนวนตัวบ่งชี้ของการปฏิบัติงานทั้งหมด</t>
  </si>
  <si>
    <t>32.2</t>
  </si>
  <si>
    <t>จำนวนตัวบ่งชี้ที่บรรลุเป้าหมาย</t>
  </si>
  <si>
    <t>อาจารย์ประจำและนักวิจัย</t>
  </si>
  <si>
    <t>33.1</t>
  </si>
  <si>
    <t>จำนวนผู้ที่ได้รับรางวัลผลงานวิชาการ/วิชาชีพ</t>
  </si>
  <si>
    <t>7.7</t>
  </si>
  <si>
    <t>33.1.1</t>
  </si>
  <si>
    <t>33.1.2</t>
  </si>
  <si>
    <t>33.2</t>
  </si>
  <si>
    <t xml:space="preserve">จำนวนผู้ที่เข้าร่วมประชุมหรือนำเสนอผลงานวิชาการ        </t>
  </si>
  <si>
    <t>7.10</t>
  </si>
  <si>
    <t>33.2.1</t>
  </si>
  <si>
    <t>ในประเทศ</t>
  </si>
  <si>
    <t>33.2.2</t>
  </si>
  <si>
    <t>ต่างประเทศ</t>
  </si>
  <si>
    <t>33.3</t>
  </si>
  <si>
    <t>งบประมาณ/ค่าใช้จ่ายในการพัฒนา</t>
  </si>
  <si>
    <t>7.11</t>
  </si>
  <si>
    <t>33.3.1</t>
  </si>
  <si>
    <t>บุคลากรประจำสายสนับสนุน</t>
  </si>
  <si>
    <t>34.1</t>
  </si>
  <si>
    <t>จำนวนผู้ที่ได้รับการพัฒนาความรู้ และทักษะในวิชาชีพ</t>
  </si>
  <si>
    <t>7.12</t>
  </si>
  <si>
    <t>34.1.1</t>
  </si>
  <si>
    <t>34.1.2</t>
  </si>
  <si>
    <t>34.2</t>
  </si>
  <si>
    <t>34.2.1</t>
  </si>
  <si>
    <t>34.2.2</t>
  </si>
  <si>
    <t xml:space="preserve">จำนวนครั้งความไม่ปลอดภัยในชีวิตและทรัพย์สิน (ภายในหน่วยงาน)         </t>
  </si>
  <si>
    <t>7.14</t>
  </si>
  <si>
    <t xml:space="preserve">สินทรัพย์ถาวร  </t>
  </si>
  <si>
    <t xml:space="preserve">ค่าใช้จ่ายทั้งหมด  </t>
  </si>
  <si>
    <t xml:space="preserve">งบดำเนินการที่ใช้จ่ายไปทั้งหมด </t>
  </si>
  <si>
    <t xml:space="preserve">เงินเหลือจ่ายสุทธิ </t>
  </si>
  <si>
    <t>8.5</t>
  </si>
  <si>
    <t>เงินรายรับทั้งหมด (งบดำเนินการที่รับมาทั้งหมด)</t>
  </si>
  <si>
    <t xml:space="preserve">ค่าใช้จ่ายทั้งหมดที่ใช้ในระบบห้องสมุดคอมพิวเตอร์ และศูนย์สารสนเทศ  </t>
  </si>
  <si>
    <t>8.6</t>
  </si>
  <si>
    <t>ค่าใช้จ่ายทั้งหมดในระบบประกันคุณภาพ</t>
  </si>
  <si>
    <t>8.7</t>
  </si>
  <si>
    <t>คะแนนเฉลี่ยผลการประเมินตนเองตามองค์ประกอบ/มาตรฐาน</t>
  </si>
  <si>
    <t>ข้อมูลด้านวิเทศสัมพันธ์</t>
  </si>
  <si>
    <t>จำนวนชาวต่างประเทศที่มาเยือนหรือปฏิบัติงานที่มหาวิทยาลัย</t>
  </si>
  <si>
    <t>จำนวนนักศึกษาชาวต่างประเทศที่มาฝึกงานทำวิจัย หรือศึกษาที่มหาวิทยาลัย ในทุกลักษณะ</t>
  </si>
  <si>
    <t>จำนวน Co-advisors ที่เป็นชาวต่างประเทศ</t>
  </si>
  <si>
    <t>จำนวนบุคลากร/นักศึกษาของมหาวิทยาลัยที่ไปต่างประเทศ</t>
  </si>
  <si>
    <t>จำนวนบุคลากรของมหาวิทยาลัย ที่เป็น Advisors/Co-advisors ให้สถาบันในต่างประเทศ</t>
  </si>
  <si>
    <t>จำนวนโครงการวิจัยที่ทำร่วมกับชาวต่างประเทศ(Joint Research)</t>
  </si>
  <si>
    <t>จำนวนโครงการ/กิจกรรมที่ทำร่วมกับต่างประเทศ</t>
  </si>
  <si>
    <t>จำนวนโครงการและผู้เข้าร่วมโครงการพัฒนาสมรรถนะสากลของนักศึกษาและบุคลากร</t>
  </si>
  <si>
    <t>จำนวน Joint Publication</t>
  </si>
  <si>
    <t>รายการข้อมูล</t>
  </si>
  <si>
    <t>จำนวนนศ.ป.ตรี ภาคปกติ</t>
  </si>
  <si>
    <t>จำนวนนศ.ป.ตรี ภาคพิเศษ</t>
  </si>
  <si>
    <t>จำนวนนศ.ป.ตรี ปีที่ 1</t>
  </si>
  <si>
    <t>จำนวนนศ.ป.ตรี ปีที่ 1 จาก 14 จังหวัด</t>
  </si>
  <si>
    <t>จำนวนนศ.ป.ตรี ปีที่ 1 จากโครงการ 14 จังหวัด</t>
  </si>
  <si>
    <t>จำนวนนศ.ป.โท ภาคปกติ แผน ก.</t>
  </si>
  <si>
    <t>จำนวนนศ.ป.โท ภาคปกติ แผนอื่น</t>
  </si>
  <si>
    <t>จำนวนนศ.ป.โท ภาคพิเศษ แผน ก.</t>
  </si>
  <si>
    <t>จำนวนนศ.ป.โท ภาคพิเศษ แผนอื่น</t>
  </si>
  <si>
    <t>จำนวนนศ.ป.เอก ภาคปกติ</t>
  </si>
  <si>
    <t>จำนวนนศ.ป.เอก ภาคพิเศษ</t>
  </si>
  <si>
    <t>FTES ป.ตรี ภาค 1</t>
  </si>
  <si>
    <t>FTES ป.ตรี ภาค 2</t>
  </si>
  <si>
    <t>FTES บัณฑิต ภาค 1</t>
  </si>
  <si>
    <t>FTES บัณฑิต ภาค 2</t>
  </si>
  <si>
    <t>ผู้สำเร็จ กศ.ป.ตรี 4 ปี ตามแผน</t>
  </si>
  <si>
    <t>ผู้สำเร็จ กศ.ป.ตรี ภาคปกติ</t>
  </si>
  <si>
    <t>ผู้สำเร็จ กศ.ป.ตรี ภาคพิเศษ</t>
  </si>
  <si>
    <t>ผู้สำเร็จ กศ.ป.โท ภาคปกติ แผน ก.</t>
  </si>
  <si>
    <t>ผู้สำเร็จ กศ.ป.โท ภาคปกติ แผนอื่น</t>
  </si>
  <si>
    <t>ผู้สำเร็จ กศ.ป.โท ภาคพิเศษ แผน ก.</t>
  </si>
  <si>
    <t>ผู้สำเร็จ กศ.ป.โท ภาคพิเศษ แผนอื่น</t>
  </si>
  <si>
    <t>ผู้สำเร็จ กศ.ป.เอก ภาคปกติ</t>
  </si>
  <si>
    <t>ผู้สำเร็จ กศ.ป.เอก ภาคพิเศษ</t>
  </si>
  <si>
    <t>จำนวนนศ.ป.ตรี ที่ได้รับรางวัลในระดับชาติ</t>
  </si>
  <si>
    <t>จำนวนนศ.ป.ตรี ที่ได้รับรางวัลในระดับนานาชาติ</t>
  </si>
  <si>
    <t>จำนวนรางวัลที่นศ.ป.ตรี ได้รับในระดับชาติ</t>
  </si>
  <si>
    <t>จำนวนรางวัลที่นศ.ป.ตรี ได้รับในระดับนานาชาติ</t>
  </si>
  <si>
    <t>จำนวนวิทยานิพนธ์ ป.โท ที่ได้รับรางวัลในระดับชาติ</t>
  </si>
  <si>
    <t>จำนวนวิทยานิพนธ์ ป.โท ที่ได้รับรางวัลในระดับนานาชาติ</t>
  </si>
  <si>
    <t>จำนวนวิทยานิพนธ์ ป.เอก ที่ได้รับรางวัลในระดับชาติ</t>
  </si>
  <si>
    <t>จำนวนวิทยานิพนธ์ ป.เอก ที่ได้รับรางวัลในระดับนานาชาติ</t>
  </si>
  <si>
    <r>
      <t>จำนวนนักศึกษาที่</t>
    </r>
    <r>
      <rPr>
        <u val="single"/>
        <sz val="14"/>
        <rFont val="Angsana New"/>
        <family val="1"/>
      </rPr>
      <t>ไม่</t>
    </r>
    <r>
      <rPr>
        <sz val="14"/>
        <rFont val="Angsana New"/>
        <family val="1"/>
      </rPr>
      <t>ปฏิบัติตามคุณธรรมจริยธรรมและวินัยนักศึกษา (</t>
    </r>
    <r>
      <rPr>
        <u val="single"/>
        <sz val="14"/>
        <rFont val="Angsana New"/>
        <family val="1"/>
      </rPr>
      <t>ถูกลงโทษ</t>
    </r>
    <r>
      <rPr>
        <sz val="14"/>
        <rFont val="Angsana New"/>
        <family val="1"/>
      </rPr>
      <t>)</t>
    </r>
  </si>
  <si>
    <t>16.10</t>
  </si>
  <si>
    <t>โครงการวิจัยเพื่อพัฒนากระบวนการเรียนรู้</t>
  </si>
  <si>
    <t>จำนวนกิจกรรม/โครงการพัฒนานักศึกษา</t>
  </si>
  <si>
    <t>จำนวนนักศึกษาชาวต่างประเทศระดับปริญญาตรี</t>
  </si>
  <si>
    <t>รวมภูเก็ต</t>
  </si>
  <si>
    <t>จากนอกแหล่งทุนวิจัยภายในประเทศ</t>
  </si>
  <si>
    <t>กองทุนวิจัยสะสม</t>
  </si>
  <si>
    <t>ภาคผนวก ก-2</t>
  </si>
  <si>
    <t>ผลการประเมินตัวบ่งชี้ที่เป็นข้อหรือระดับ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</si>
  <si>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</t>
  </si>
  <si>
    <t xml:space="preserve">    1.1</t>
  </si>
  <si>
    <t xml:space="preserve">    1.3</t>
  </si>
  <si>
    <t>มีการกำหนดแผนกลยุทธ์ที่เชื่อมโยงกับแผนยุทธศาสตร์ชาติหรือแผนยุทธศาสตร์อุดมศึกษา (ระดับ)</t>
  </si>
  <si>
    <t xml:space="preserve">    2.1</t>
  </si>
  <si>
    <t>มีระบบและกลไกในการพัฒนาและบริหารหลักสูตร (ระดับ)</t>
  </si>
  <si>
    <t xml:space="preserve">    2.2</t>
  </si>
  <si>
    <t>มีกระบวนการเรียนรู้ที่เน้นผู้เรียนเป็นสำคัญ (ระดับ)</t>
  </si>
  <si>
    <t xml:space="preserve">    2.3</t>
  </si>
  <si>
    <t>มีโครงการหรือกิจกรรมที่สนับสนุนการพัฒนาหลักสูตรและการเรียนการสอนซึ่งบุคคล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 (ระดับ)</t>
  </si>
  <si>
    <t xml:space="preserve">    2.7</t>
  </si>
  <si>
    <t>มีกระบวนการส่งเสริมการปฏิบัติตามจรรยาบรรณวิชาชีพของคณาจารย์ (ระดับ)</t>
  </si>
  <si>
    <t xml:space="preserve">    2.8</t>
  </si>
  <si>
    <t>มีระบบและกลไกสนับสนุนให้อาจารย์ประจำทำการวิจัยเพื่อพัฒนาการเรียนการสอน (ข้อ)</t>
  </si>
  <si>
    <t xml:space="preserve">    2.17</t>
  </si>
  <si>
    <t>การวัดและประเมินผลการเรียนรู้ของนักศึกษา (ระดับ)</t>
  </si>
  <si>
    <t xml:space="preserve">    3.1</t>
  </si>
  <si>
    <t>มีการจัดบริการแก่นักศึกษาและศิษย์เก่า (ระดับ)</t>
  </si>
  <si>
    <t xml:space="preserve">    3.2</t>
  </si>
  <si>
    <t>มีการส่งเสริมกิจกรรมนักศึกษาที่ครบถ้วนและสอดคล้องกับคุณลักษณะของบัณฑิตที่พึงประสงค์ (ระดับ)</t>
  </si>
  <si>
    <t xml:space="preserve">    4.1</t>
  </si>
  <si>
    <t>มีการพัฒนาระบบและกลไกในการสนับสนุนการผลิตงานวิจัยและงานสร้างสรรค์ (ข้อ)</t>
  </si>
  <si>
    <t xml:space="preserve">    4.2</t>
  </si>
  <si>
    <t>มีระบบบริหารจัดการความรู้จากงานวิจัยและงานสร้างสรรค์ (ข้อ)</t>
  </si>
  <si>
    <t xml:space="preserve">    5.1</t>
  </si>
  <si>
    <t>มีระบบและกลไกในการบริการทางวิชาการแก่สังคมตามเป้าหมายของสถาบัน (ระดับ)</t>
  </si>
  <si>
    <t xml:space="preserve">    5.6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</si>
  <si>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</t>
  </si>
  <si>
    <t xml:space="preserve">    5.11</t>
  </si>
  <si>
    <t>ระดับความสำเร็จในการให้บริการวิชาการและวิชาชีพตามพันธกิจของสถาบัน (ระดับ)</t>
  </si>
  <si>
    <t xml:space="preserve">    6.1</t>
  </si>
  <si>
    <t>มีระบบและกลไกในการทำนุบำรุงศิลปวัฒนธรรม (ระดับ)</t>
  </si>
  <si>
    <t xml:space="preserve">    6.5</t>
  </si>
  <si>
    <t>ประสิทธิผลในการอนุรักษ์ พัฒนาและสร้างเสริมเอกลักษณ์ ศิลปวัฒนธรรม (ระดับ)</t>
  </si>
  <si>
    <t xml:space="preserve">    7.1</t>
  </si>
  <si>
    <t>สภาสถาบันใช้หลักธรรมาภิบาลในการบริหารจัดการและสามารถผลักดันสถาบันให้แข่งขันได้ในระดับสากล (ข้อ)</t>
  </si>
  <si>
    <t xml:space="preserve">    7.2</t>
  </si>
  <si>
    <t>ภาวะผู้นำของผู้บริหารทุกระดับของสถาบัน (ระดับ)</t>
  </si>
  <si>
    <t xml:space="preserve">    7.3</t>
  </si>
  <si>
    <t>มีการพัฒนาสถาบันสู่องค์การเรียนรู้ (ระดับ)</t>
  </si>
  <si>
    <t xml:space="preserve">    7.4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</si>
  <si>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 (ระดับ)</t>
  </si>
  <si>
    <t xml:space="preserve">    7.5</t>
  </si>
  <si>
    <t>ศักยภาพของระบบฐานข้อมูลเพื่อการบริหาร การเรียนการสอน และการวิจัย (ระดับ)</t>
  </si>
  <si>
    <t xml:space="preserve">    7.6</t>
  </si>
  <si>
    <t>ระดับความสำเร็จในการเปิดโอกาสให้บุคคลภายนอกเข้ามามีส่วนร่วมในการพัฒนาสถาบันอุดมศึกษา (ระดับ)</t>
  </si>
  <si>
    <t xml:space="preserve">    7.8</t>
  </si>
  <si>
    <t>มีการนำระบบบริหารความเสี่ยงมาใช้ในกระบวนการบริหารการศึกษา (ระดับ)</t>
  </si>
  <si>
    <t xml:space="preserve">    7.9</t>
  </si>
  <si>
    <t>ระดับความสำเร็จของการถ่ายทอดตัวบ่งชี้และเป้าหมายของระดับองค์กรสู่ระดับบุคคล (ระดับ)</t>
  </si>
  <si>
    <t xml:space="preserve">    7.13</t>
  </si>
  <si>
    <t>กิจกรรม 5 ส/กิจกรรมคุณภาพอื่น ๆ (ระดับ)</t>
  </si>
  <si>
    <t xml:space="preserve">    8.1</t>
  </si>
  <si>
    <t>มีระบบและกลไกในการจัดสรร การวิเคราะห์ค่าใช้จ่าย การตรวจสอบการเงินและงบประมาณอย่างมีประสิทธิภาพ (ระดับ)</t>
  </si>
  <si>
    <t xml:space="preserve">    8.2</t>
  </si>
  <si>
    <t>มีการใช้ทรัพยากรภายในและภายนอกสถาบันร่วมกัน (ระดับ)</t>
  </si>
  <si>
    <t xml:space="preserve">    9.1</t>
  </si>
  <si>
    <t>มีระบบและกลไกการประกันคุณภาพภายในที่เป็นส่วนหนึ่งของกระบวนการบริหารการศึกษา (ระดับ)</t>
  </si>
  <si>
    <t xml:space="preserve">    9.2</t>
  </si>
  <si>
    <t>มีระบบและกลไกการให้ความรู้และทักษะด้านการประกันคุณภาพแก่นักศึกษา (ระดับ)</t>
  </si>
  <si>
    <t xml:space="preserve">    9.3</t>
  </si>
  <si>
    <t>ระดับความสำเร็จของการประกันคุณภาพการศึกษาภายใน (ระดับ)</t>
  </si>
  <si>
    <t xml:space="preserve">    9.4</t>
  </si>
  <si>
    <t>มีระบบการรวบรวมข้อมูลที่ได้รับการตรวจสอบความถูกต้องและทันเวลา (ระดับ)</t>
  </si>
  <si>
    <t xml:space="preserve">    9.5</t>
  </si>
  <si>
    <t>ประสิทธิผลการประกันคุณภาพโดยระบบอื่น (ระดับ)</t>
  </si>
  <si>
    <t xml:space="preserve">จำนวนโครงการบริการวิชาการและวิชาชีพที่ตอบสนองความต้องการของสังคม ชุมชน ประเทศชาติ และนานาชาติ    </t>
  </si>
  <si>
    <t>จำนวนบุคลากรที่เป็นผู้ทรงคุณวุฒิพิจารณาบทความวิชาการ/เลื่อนระดับ</t>
  </si>
  <si>
    <t>จำนวนบุคลากรสายสนับสนุนจำแนกตามวุฒิการศึกษา (ทั้งหมด)</t>
  </si>
  <si>
    <t>จำนวนบุคลากรสายสนับสนุนจำแนกตามกลุ่ม (ปฏิบัติงานจริง)</t>
  </si>
  <si>
    <t>3 โครงการ
ผู้เข้าร่วม 222 คน</t>
  </si>
  <si>
    <t>6 โครงการ
ผู้เข้าร่วม 91 คน</t>
  </si>
  <si>
    <t>ปรับปรุงแล้ว</t>
  </si>
  <si>
    <t>คงไว้ตามเดิม</t>
  </si>
  <si>
    <t>8 โครงการ
ผู้เข้าร่วม 504 คน</t>
  </si>
  <si>
    <t>นักศึกษาทุกระดับ (ปริญญาตรีและบัณฑิตศึกษา)</t>
  </si>
  <si>
    <t>จำนวนอาจารย์ที่เป็นที่ปรึกษา เป็นกรรมการวิทยานิพนธ์ภายนอกสถาบัน เป็นกรรมการวิชาการและกรรมการวิชาชีพในระดับชาติหรือระดับนานาชาติ (ไม่นับซ้ำ)</t>
  </si>
  <si>
    <t xml:space="preserve">จำนวนผู้สำเร็จการศึกษา </t>
  </si>
  <si>
    <t>ระดับปริญญาตรี (1 ปีการศึกษาก่อนหน้า ปีที่รายงาน)</t>
  </si>
  <si>
    <t>ระดับปริญญาโท (ปีการศึกษาเดียวกันกับปีที่รายงาน)</t>
  </si>
  <si>
    <t>ระดับปริญญาเอก (ปีการศึกษาเดียวกันกับปีที่รายงาน)</t>
  </si>
  <si>
    <t>16.1.5</t>
  </si>
  <si>
    <t>ข้อมูลพื้นฐานสำหรับการประเมินภายในคณะวิศวกรรมศาสตร์ (SAR-12)</t>
  </si>
  <si>
    <t>ข้อมูลพื้นฐานสำหรับการประเมินภายในคณะวิศวกรรมศาสตร์ (SAR-12b)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</si>
</sst>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\+#,##0;\-#,##0"/>
    <numFmt numFmtId="212" formatCode="#,##0.0"/>
    <numFmt numFmtId="213" formatCode="#,##0.000"/>
    <numFmt numFmtId="214" formatCode="#,##0.0000"/>
    <numFmt numFmtId="215" formatCode="#,##0.00000"/>
    <numFmt numFmtId="216" formatCode="\(0\)"/>
    <numFmt numFmtId="217" formatCode="0.00_);\(0.00\)"/>
    <numFmt numFmtId="218" formatCode="0.000"/>
    <numFmt numFmtId="219" formatCode="0.0000"/>
    <numFmt numFmtId="220" formatCode="0.00000"/>
    <numFmt numFmtId="221" formatCode="_-* #,##0.0_-;\-* #,##0.0_-;_-* &quot;-&quot;??_-;_-@_-"/>
    <numFmt numFmtId="222" formatCode="_-* #,##0_-;\-* #,##0_-;_-* &quot;-&quot;??_-;_-@_-"/>
    <numFmt numFmtId="223" formatCode="[$-41E]d\ mmmm\ yyyy"/>
    <numFmt numFmtId="224" formatCode="[$-107041E]d\ mmm\ yy;@"/>
    <numFmt numFmtId="225" formatCode="[$-107041E]d\ mmmm\ yyyy;@"/>
    <numFmt numFmtId="226" formatCode="0.000000"/>
    <numFmt numFmtId="227" formatCode="[&lt;=99999999][$-D000000]0\-####\-####;[$-D000000]#\-####\-####"/>
    <numFmt numFmtId="228" formatCode="#,##0_ ;\-#,##0\ "/>
    <numFmt numFmtId="229" formatCode="#.\ "/>
    <numFmt numFmtId="230" formatCode="0.0000000"/>
    <numFmt numFmtId="231" formatCode="#,##0;\-#,##0;\-"/>
    <numFmt numFmtId="232" formatCode="0.0%"/>
    <numFmt numFmtId="233" formatCode="#,##0;[Red]\-#,##0;\-"/>
    <numFmt numFmtId="234" formatCode="#,##0.0;\-#,##0.0;\-"/>
    <numFmt numFmtId="235" formatCode="#,##0.00;\-#,##0.00;\-"/>
  </numFmts>
  <fonts count="17">
    <font>
      <sz val="14"/>
      <name val="Angsana New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ngsana New"/>
      <family val="1"/>
    </font>
    <font>
      <sz val="8"/>
      <name val="Cordia New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6"/>
      <name val="Angsana New"/>
      <family val="1"/>
    </font>
    <font>
      <u val="single"/>
      <sz val="14"/>
      <name val="Angsana New"/>
      <family val="1"/>
    </font>
    <font>
      <b/>
      <u val="single"/>
      <sz val="14"/>
      <name val="Angsana New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ngsan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229" fontId="6" fillId="0" borderId="0" xfId="15" applyNumberFormat="1" applyFont="1" applyAlignment="1">
      <alignment horizontal="centerContinuous" vertical="top"/>
      <protection/>
    </xf>
    <xf numFmtId="49" fontId="6" fillId="0" borderId="0" xfId="15" applyNumberFormat="1" applyFont="1" applyAlignment="1">
      <alignment horizontal="centerContinuous" vertical="top"/>
      <protection/>
    </xf>
    <xf numFmtId="0" fontId="6" fillId="0" borderId="0" xfId="15" applyFont="1" applyAlignment="1">
      <alignment horizontal="centerContinuous" vertical="top"/>
      <protection/>
    </xf>
    <xf numFmtId="0" fontId="0" fillId="0" borderId="0" xfId="15" applyAlignment="1">
      <alignment horizontal="center" vertical="top"/>
      <protection/>
    </xf>
    <xf numFmtId="0" fontId="0" fillId="0" borderId="0" xfId="15">
      <alignment vertical="top"/>
      <protection/>
    </xf>
    <xf numFmtId="229" fontId="7" fillId="0" borderId="0" xfId="15" applyNumberFormat="1" applyFont="1" applyAlignment="1">
      <alignment horizontal="centerContinuous" vertical="top"/>
      <protection/>
    </xf>
    <xf numFmtId="49" fontId="7" fillId="0" borderId="0" xfId="15" applyNumberFormat="1" applyFont="1" applyAlignment="1">
      <alignment horizontal="centerContinuous" vertical="top"/>
      <protection/>
    </xf>
    <xf numFmtId="0" fontId="7" fillId="0" borderId="0" xfId="15" applyFont="1" applyAlignment="1">
      <alignment horizontal="centerContinuous" vertical="top"/>
      <protection/>
    </xf>
    <xf numFmtId="0" fontId="8" fillId="0" borderId="0" xfId="15" applyFont="1">
      <alignment vertical="top"/>
      <protection/>
    </xf>
    <xf numFmtId="0" fontId="9" fillId="0" borderId="1" xfId="15" applyFont="1" applyBorder="1" applyAlignment="1">
      <alignment horizontal="centerContinuous" vertical="top"/>
      <protection/>
    </xf>
    <xf numFmtId="0" fontId="8" fillId="0" borderId="0" xfId="15" applyFont="1" applyBorder="1" applyAlignment="1">
      <alignment vertical="top"/>
      <protection/>
    </xf>
    <xf numFmtId="0" fontId="9" fillId="0" borderId="0" xfId="15" applyFont="1" applyBorder="1" applyAlignment="1">
      <alignment horizontal="center" vertical="top"/>
      <protection/>
    </xf>
    <xf numFmtId="0" fontId="10" fillId="0" borderId="1" xfId="15" applyFont="1" applyBorder="1" applyAlignment="1">
      <alignment horizontal="centerContinuous" vertical="top"/>
      <protection/>
    </xf>
    <xf numFmtId="0" fontId="9" fillId="0" borderId="1" xfId="15" applyFont="1" applyBorder="1" applyAlignment="1">
      <alignment horizontal="center" vertical="top"/>
      <protection/>
    </xf>
    <xf numFmtId="0" fontId="8" fillId="0" borderId="2" xfId="15" applyFont="1" applyBorder="1" applyAlignment="1">
      <alignment horizontal="center" vertical="top"/>
      <protection/>
    </xf>
    <xf numFmtId="0" fontId="10" fillId="0" borderId="1" xfId="15" applyFont="1" applyBorder="1" applyAlignment="1">
      <alignment horizontal="center" vertical="top"/>
      <protection/>
    </xf>
    <xf numFmtId="229" fontId="11" fillId="0" borderId="3" xfId="15" applyNumberFormat="1" applyFont="1" applyBorder="1" applyAlignment="1">
      <alignment horizontal="left" vertical="top"/>
      <protection/>
    </xf>
    <xf numFmtId="49" fontId="0" fillId="0" borderId="4" xfId="15" applyNumberFormat="1" applyBorder="1" applyAlignment="1">
      <alignment horizontal="left" vertical="top"/>
      <protection/>
    </xf>
    <xf numFmtId="0" fontId="0" fillId="0" borderId="1" xfId="15" applyBorder="1" applyAlignment="1">
      <alignment horizontal="center" vertical="top"/>
      <protection/>
    </xf>
    <xf numFmtId="49" fontId="0" fillId="0" borderId="2" xfId="15" applyNumberFormat="1" applyBorder="1" applyAlignment="1">
      <alignment horizontal="left" vertical="top"/>
      <protection/>
    </xf>
    <xf numFmtId="49" fontId="0" fillId="0" borderId="2" xfId="15" applyNumberFormat="1" applyFont="1" applyBorder="1" applyAlignment="1">
      <alignment horizontal="left" vertical="top"/>
      <protection/>
    </xf>
    <xf numFmtId="49" fontId="0" fillId="0" borderId="4" xfId="15" applyNumberFormat="1" applyFont="1" applyBorder="1" applyAlignment="1">
      <alignment horizontal="left" vertical="top"/>
      <protection/>
    </xf>
    <xf numFmtId="0" fontId="0" fillId="0" borderId="5" xfId="15" applyFont="1" applyBorder="1" applyAlignment="1">
      <alignment horizontal="left" vertical="top" wrapText="1"/>
      <protection/>
    </xf>
    <xf numFmtId="0" fontId="0" fillId="0" borderId="5" xfId="15" applyFont="1" applyBorder="1" applyAlignment="1">
      <alignment vertical="top" wrapText="1"/>
      <protection/>
    </xf>
    <xf numFmtId="0" fontId="0" fillId="0" borderId="1" xfId="15" applyBorder="1">
      <alignment vertical="top"/>
      <protection/>
    </xf>
    <xf numFmtId="0" fontId="0" fillId="0" borderId="2" xfId="15" applyBorder="1">
      <alignment vertical="top"/>
      <protection/>
    </xf>
    <xf numFmtId="49" fontId="0" fillId="0" borderId="4" xfId="15" applyNumberFormat="1" applyFont="1" applyBorder="1" applyAlignment="1">
      <alignment horizontal="left" vertical="top" wrapText="1"/>
      <protection/>
    </xf>
    <xf numFmtId="0" fontId="0" fillId="0" borderId="1" xfId="15" applyFont="1" applyBorder="1" applyAlignment="1">
      <alignment horizontal="center" vertical="top"/>
      <protection/>
    </xf>
    <xf numFmtId="0" fontId="0" fillId="0" borderId="4" xfId="15" applyFont="1" applyBorder="1">
      <alignment vertical="top"/>
      <protection/>
    </xf>
    <xf numFmtId="3" fontId="0" fillId="0" borderId="1" xfId="15" applyNumberFormat="1" applyBorder="1" applyAlignment="1">
      <alignment horizontal="center" vertical="top"/>
      <protection/>
    </xf>
    <xf numFmtId="0" fontId="0" fillId="0" borderId="4" xfId="15" applyFont="1" applyBorder="1" applyAlignment="1">
      <alignment vertical="top" wrapText="1"/>
      <protection/>
    </xf>
    <xf numFmtId="4" fontId="0" fillId="0" borderId="1" xfId="15" applyNumberFormat="1" applyBorder="1" applyAlignment="1">
      <alignment horizontal="center" vertical="top"/>
      <protection/>
    </xf>
    <xf numFmtId="0" fontId="0" fillId="0" borderId="2" xfId="15" applyBorder="1" applyAlignment="1">
      <alignment horizontal="center" vertical="top"/>
      <protection/>
    </xf>
    <xf numFmtId="0" fontId="0" fillId="0" borderId="5" xfId="15" applyFont="1" applyBorder="1">
      <alignment vertical="top"/>
      <protection/>
    </xf>
    <xf numFmtId="49" fontId="0" fillId="0" borderId="5" xfId="15" applyNumberFormat="1" applyFont="1" applyBorder="1" applyAlignment="1">
      <alignment horizontal="left" vertical="top"/>
      <protection/>
    </xf>
    <xf numFmtId="2" fontId="0" fillId="0" borderId="1" xfId="15" applyNumberFormat="1" applyBorder="1" applyAlignment="1">
      <alignment horizontal="center" vertical="top"/>
      <protection/>
    </xf>
    <xf numFmtId="0" fontId="0" fillId="0" borderId="2" xfId="15" applyFont="1" applyBorder="1">
      <alignment vertical="top"/>
      <protection/>
    </xf>
    <xf numFmtId="0" fontId="13" fillId="0" borderId="1" xfId="15" applyFont="1" applyBorder="1" applyAlignment="1">
      <alignment horizontal="center" vertical="top"/>
      <protection/>
    </xf>
    <xf numFmtId="0" fontId="12" fillId="0" borderId="1" xfId="15" applyFont="1" applyBorder="1" applyAlignment="1">
      <alignment horizontal="center" vertical="top"/>
      <protection/>
    </xf>
    <xf numFmtId="229" fontId="0" fillId="0" borderId="3" xfId="15" applyNumberFormat="1" applyFont="1" applyBorder="1" applyAlignment="1">
      <alignment horizontal="right" vertical="top"/>
      <protection/>
    </xf>
    <xf numFmtId="49" fontId="0" fillId="0" borderId="0" xfId="15" applyNumberFormat="1" applyAlignment="1">
      <alignment horizontal="left" vertical="top"/>
      <protection/>
    </xf>
    <xf numFmtId="49" fontId="0" fillId="0" borderId="0" xfId="15" applyNumberFormat="1" applyFont="1" applyAlignment="1">
      <alignment horizontal="left" vertical="top"/>
      <protection/>
    </xf>
    <xf numFmtId="49" fontId="0" fillId="0" borderId="0" xfId="15" applyNumberFormat="1" applyFont="1" applyBorder="1" applyAlignment="1">
      <alignment horizontal="left" vertical="top"/>
      <protection/>
    </xf>
    <xf numFmtId="229" fontId="0" fillId="0" borderId="0" xfId="15" applyNumberFormat="1" applyAlignment="1">
      <alignment horizontal="right" vertical="top"/>
      <protection/>
    </xf>
    <xf numFmtId="0" fontId="0" fillId="0" borderId="0" xfId="15" applyAlignment="1">
      <alignment vertical="top" wrapText="1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4" fontId="0" fillId="0" borderId="1" xfId="0" applyNumberFormat="1" applyBorder="1" applyAlignment="1">
      <alignment horizontal="center" vertical="top"/>
    </xf>
    <xf numFmtId="49" fontId="0" fillId="0" borderId="1" xfId="15" applyNumberFormat="1" applyFont="1" applyBorder="1" applyAlignment="1">
      <alignment horizontal="left" vertical="top"/>
      <protection/>
    </xf>
    <xf numFmtId="0" fontId="13" fillId="2" borderId="1" xfId="15" applyFont="1" applyFill="1" applyBorder="1" applyAlignment="1">
      <alignment horizontal="center" vertical="top"/>
      <protection/>
    </xf>
    <xf numFmtId="3" fontId="13" fillId="2" borderId="1" xfId="15" applyNumberFormat="1" applyFont="1" applyFill="1" applyBorder="1" applyAlignment="1">
      <alignment horizontal="center" vertical="top"/>
      <protection/>
    </xf>
    <xf numFmtId="3" fontId="12" fillId="2" borderId="1" xfId="15" applyNumberFormat="1" applyFont="1" applyFill="1" applyBorder="1" applyAlignment="1">
      <alignment horizontal="center" vertical="top"/>
      <protection/>
    </xf>
    <xf numFmtId="4" fontId="13" fillId="2" borderId="1" xfId="15" applyNumberFormat="1" applyFont="1" applyFill="1" applyBorder="1" applyAlignment="1">
      <alignment horizontal="center" vertical="top"/>
      <protection/>
    </xf>
    <xf numFmtId="0" fontId="12" fillId="2" borderId="1" xfId="15" applyFont="1" applyFill="1" applyBorder="1" applyAlignment="1">
      <alignment horizontal="center" vertical="top"/>
      <protection/>
    </xf>
    <xf numFmtId="2" fontId="12" fillId="2" borderId="1" xfId="15" applyNumberFormat="1" applyFont="1" applyFill="1" applyBorder="1" applyAlignment="1">
      <alignment horizontal="center" vertical="top"/>
      <protection/>
    </xf>
    <xf numFmtId="207" fontId="12" fillId="2" borderId="1" xfId="15" applyNumberFormat="1" applyFont="1" applyFill="1" applyBorder="1" applyAlignment="1">
      <alignment horizontal="center" vertical="top"/>
      <protection/>
    </xf>
    <xf numFmtId="0" fontId="13" fillId="0" borderId="1" xfId="15" applyFont="1" applyFill="1" applyBorder="1" applyAlignment="1">
      <alignment horizontal="center" vertical="top"/>
      <protection/>
    </xf>
    <xf numFmtId="0" fontId="13" fillId="3" borderId="1" xfId="15" applyFont="1" applyFill="1" applyBorder="1" applyAlignment="1">
      <alignment horizontal="center" vertical="top"/>
      <protection/>
    </xf>
    <xf numFmtId="3" fontId="13" fillId="0" borderId="1" xfId="15" applyNumberFormat="1" applyFont="1" applyFill="1" applyBorder="1" applyAlignment="1">
      <alignment horizontal="center" vertical="top"/>
      <protection/>
    </xf>
    <xf numFmtId="37" fontId="13" fillId="0" borderId="1" xfId="15" applyNumberFormat="1" applyFont="1" applyBorder="1" applyAlignment="1">
      <alignment horizontal="center" vertical="top"/>
      <protection/>
    </xf>
    <xf numFmtId="37" fontId="13" fillId="2" borderId="1" xfId="15" applyNumberFormat="1" applyFont="1" applyFill="1" applyBorder="1" applyAlignment="1">
      <alignment horizontal="center" vertical="top"/>
      <protection/>
    </xf>
    <xf numFmtId="232" fontId="13" fillId="2" borderId="1" xfId="22" applyNumberFormat="1" applyFont="1" applyFill="1" applyBorder="1" applyAlignment="1">
      <alignment horizontal="center" vertical="top"/>
    </xf>
    <xf numFmtId="231" fontId="13" fillId="2" borderId="1" xfId="15" applyNumberFormat="1" applyFont="1" applyFill="1" applyBorder="1" applyAlignment="1">
      <alignment horizontal="center" vertical="top"/>
      <protection/>
    </xf>
    <xf numFmtId="231" fontId="12" fillId="2" borderId="1" xfId="15" applyNumberFormat="1" applyFont="1" applyFill="1" applyBorder="1" applyAlignment="1">
      <alignment horizontal="center" vertical="top"/>
      <protection/>
    </xf>
    <xf numFmtId="231" fontId="13" fillId="0" borderId="1" xfId="15" applyNumberFormat="1" applyFont="1" applyBorder="1" applyAlignment="1">
      <alignment horizontal="center" vertical="top"/>
      <protection/>
    </xf>
    <xf numFmtId="231" fontId="0" fillId="0" borderId="1" xfId="15" applyNumberFormat="1" applyFont="1" applyBorder="1" applyAlignment="1">
      <alignment horizontal="center" vertical="top"/>
      <protection/>
    </xf>
    <xf numFmtId="0" fontId="6" fillId="0" borderId="0" xfId="15" applyFont="1" applyFill="1" applyAlignment="1">
      <alignment horizontal="centerContinuous" vertical="top"/>
      <protection/>
    </xf>
    <xf numFmtId="0" fontId="7" fillId="0" borderId="0" xfId="15" applyFont="1" applyFill="1" applyAlignment="1">
      <alignment horizontal="centerContinuous" vertical="top"/>
      <protection/>
    </xf>
    <xf numFmtId="0" fontId="9" fillId="0" borderId="1" xfId="15" applyFont="1" applyFill="1" applyBorder="1" applyAlignment="1">
      <alignment horizontal="centerContinuous" vertical="top"/>
      <protection/>
    </xf>
    <xf numFmtId="0" fontId="9" fillId="0" borderId="1" xfId="15" applyFont="1" applyFill="1" applyBorder="1" applyAlignment="1">
      <alignment horizontal="center" vertical="top"/>
      <protection/>
    </xf>
    <xf numFmtId="0" fontId="0" fillId="0" borderId="1" xfId="15" applyFont="1" applyFill="1" applyBorder="1" applyAlignment="1">
      <alignment horizontal="center" vertical="top"/>
      <protection/>
    </xf>
    <xf numFmtId="231" fontId="0" fillId="0" borderId="1" xfId="15" applyNumberFormat="1" applyFont="1" applyFill="1" applyBorder="1" applyAlignment="1">
      <alignment horizontal="center" vertical="top"/>
      <protection/>
    </xf>
    <xf numFmtId="0" fontId="0" fillId="0" borderId="0" xfId="15" applyFont="1" applyFill="1" applyAlignment="1">
      <alignment horizontal="center" vertical="top"/>
      <protection/>
    </xf>
    <xf numFmtId="229" fontId="6" fillId="0" borderId="0" xfId="15" applyNumberFormat="1" applyFont="1" applyFill="1" applyAlignment="1">
      <alignment horizontal="centerContinuous" vertical="top"/>
      <protection/>
    </xf>
    <xf numFmtId="229" fontId="7" fillId="0" borderId="0" xfId="15" applyNumberFormat="1" applyFont="1" applyFill="1" applyAlignment="1">
      <alignment horizontal="centerContinuous" vertical="top"/>
      <protection/>
    </xf>
    <xf numFmtId="0" fontId="0" fillId="0" borderId="5" xfId="15" applyFont="1" applyFill="1" applyBorder="1" applyAlignment="1">
      <alignment vertical="top" wrapText="1"/>
      <protection/>
    </xf>
    <xf numFmtId="0" fontId="0" fillId="0" borderId="5" xfId="15" applyFont="1" applyFill="1" applyBorder="1" applyAlignment="1">
      <alignment horizontal="left" vertical="top" wrapText="1"/>
      <protection/>
    </xf>
    <xf numFmtId="229" fontId="0" fillId="0" borderId="0" xfId="15" applyNumberFormat="1" applyFill="1" applyAlignment="1">
      <alignment horizontal="right" vertical="top"/>
      <protection/>
    </xf>
    <xf numFmtId="0" fontId="0" fillId="0" borderId="0" xfId="15" applyFont="1" applyFill="1" applyAlignment="1">
      <alignment vertical="top" wrapText="1"/>
      <protection/>
    </xf>
    <xf numFmtId="0" fontId="0" fillId="0" borderId="0" xfId="15" applyFill="1" applyAlignment="1">
      <alignment vertical="top" wrapText="1"/>
      <protection/>
    </xf>
    <xf numFmtId="229" fontId="0" fillId="0" borderId="3" xfId="15" applyNumberFormat="1" applyFill="1" applyBorder="1" applyAlignment="1">
      <alignment horizontal="left" vertical="top"/>
      <protection/>
    </xf>
    <xf numFmtId="0" fontId="0" fillId="0" borderId="5" xfId="15" applyFont="1" applyFill="1" applyBorder="1" applyAlignment="1">
      <alignment vertical="top"/>
      <protection/>
    </xf>
    <xf numFmtId="2" fontId="13" fillId="3" borderId="1" xfId="15" applyNumberFormat="1" applyFont="1" applyFill="1" applyBorder="1" applyAlignment="1">
      <alignment horizontal="center" vertical="top"/>
      <protection/>
    </xf>
    <xf numFmtId="2" fontId="13" fillId="2" borderId="1" xfId="15" applyNumberFormat="1" applyFont="1" applyFill="1" applyBorder="1" applyAlignment="1">
      <alignment horizontal="center" vertical="top"/>
      <protection/>
    </xf>
    <xf numFmtId="2" fontId="0" fillId="0" borderId="1" xfId="15" applyNumberFormat="1" applyFont="1" applyBorder="1" applyAlignment="1">
      <alignment horizontal="center" vertical="top"/>
      <protection/>
    </xf>
    <xf numFmtId="3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4" fontId="13" fillId="3" borderId="1" xfId="15" applyNumberFormat="1" applyFont="1" applyFill="1" applyBorder="1" applyAlignment="1">
      <alignment horizontal="center" vertical="top" shrinkToFit="1"/>
      <protection/>
    </xf>
    <xf numFmtId="4" fontId="12" fillId="2" borderId="1" xfId="15" applyNumberFormat="1" applyFont="1" applyFill="1" applyBorder="1" applyAlignment="1">
      <alignment horizontal="center" vertical="top" shrinkToFit="1"/>
      <protection/>
    </xf>
    <xf numFmtId="4" fontId="13" fillId="0" borderId="1" xfId="15" applyNumberFormat="1" applyFont="1" applyFill="1" applyBorder="1" applyAlignment="1">
      <alignment horizontal="center" vertical="top"/>
      <protection/>
    </xf>
    <xf numFmtId="4" fontId="12" fillId="2" borderId="1" xfId="15" applyNumberFormat="1" applyFont="1" applyFill="1" applyBorder="1" applyAlignment="1">
      <alignment horizontal="center" vertical="top"/>
      <protection/>
    </xf>
    <xf numFmtId="49" fontId="0" fillId="0" borderId="2" xfId="15" applyNumberFormat="1" applyFill="1" applyBorder="1" applyAlignment="1">
      <alignment horizontal="left" vertical="top"/>
      <protection/>
    </xf>
    <xf numFmtId="49" fontId="10" fillId="4" borderId="2" xfId="15" applyNumberFormat="1" applyFont="1" applyFill="1" applyBorder="1" applyAlignment="1">
      <alignment horizontal="left" vertical="top"/>
      <protection/>
    </xf>
    <xf numFmtId="0" fontId="10" fillId="0" borderId="1" xfId="15" applyFont="1" applyBorder="1">
      <alignment vertical="top"/>
      <protection/>
    </xf>
    <xf numFmtId="49" fontId="10" fillId="0" borderId="2" xfId="15" applyNumberFormat="1" applyFont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10" fillId="0" borderId="0" xfId="15" applyFont="1">
      <alignment vertical="top"/>
      <protection/>
    </xf>
    <xf numFmtId="233" fontId="0" fillId="0" borderId="1" xfId="15" applyNumberFormat="1" applyFont="1" applyBorder="1" applyAlignment="1">
      <alignment horizontal="center" vertical="top"/>
      <protection/>
    </xf>
    <xf numFmtId="10" fontId="13" fillId="2" borderId="1" xfId="22" applyNumberFormat="1" applyFont="1" applyFill="1" applyBorder="1" applyAlignment="1">
      <alignment horizontal="center" vertical="top"/>
    </xf>
    <xf numFmtId="231" fontId="10" fillId="0" borderId="1" xfId="15" applyNumberFormat="1" applyFont="1" applyFill="1" applyBorder="1" applyAlignment="1">
      <alignment horizontal="center" vertical="top"/>
      <protection/>
    </xf>
    <xf numFmtId="0" fontId="0" fillId="0" borderId="1" xfId="15" applyFont="1" applyBorder="1" applyAlignment="1">
      <alignment horizontal="center" vertical="top" wrapText="1"/>
      <protection/>
    </xf>
    <xf numFmtId="0" fontId="0" fillId="2" borderId="1" xfId="15" applyFont="1" applyFill="1" applyBorder="1" applyAlignment="1">
      <alignment horizontal="center" vertical="top"/>
      <protection/>
    </xf>
    <xf numFmtId="231" fontId="0" fillId="2" borderId="1" xfId="15" applyNumberFormat="1" applyFont="1" applyFill="1" applyBorder="1" applyAlignment="1">
      <alignment horizontal="center" vertical="top"/>
      <protection/>
    </xf>
    <xf numFmtId="0" fontId="0" fillId="0" borderId="5" xfId="15" applyFont="1" applyBorder="1" applyAlignment="1">
      <alignment vertical="top"/>
      <protection/>
    </xf>
    <xf numFmtId="49" fontId="0" fillId="0" borderId="4" xfId="15" applyNumberFormat="1" applyFont="1" applyBorder="1">
      <alignment vertical="top"/>
      <protection/>
    </xf>
    <xf numFmtId="2" fontId="0" fillId="2" borderId="1" xfId="15" applyNumberFormat="1" applyFont="1" applyFill="1" applyBorder="1" applyAlignment="1">
      <alignment horizontal="center" vertical="top"/>
      <protection/>
    </xf>
    <xf numFmtId="1" fontId="0" fillId="2" borderId="1" xfId="15" applyNumberFormat="1" applyFont="1" applyFill="1" applyBorder="1" applyAlignment="1">
      <alignment horizontal="center" vertical="top"/>
      <protection/>
    </xf>
    <xf numFmtId="3" fontId="0" fillId="0" borderId="1" xfId="15" applyNumberFormat="1" applyFont="1" applyBorder="1" applyAlignment="1">
      <alignment horizontal="center" vertical="top"/>
      <protection/>
    </xf>
    <xf numFmtId="3" fontId="0" fillId="2" borderId="1" xfId="15" applyNumberFormat="1" applyFont="1" applyFill="1" applyBorder="1" applyAlignment="1">
      <alignment horizontal="center" vertical="top"/>
      <protection/>
    </xf>
    <xf numFmtId="4" fontId="0" fillId="0" borderId="1" xfId="15" applyNumberFormat="1" applyFont="1" applyBorder="1" applyAlignment="1">
      <alignment horizontal="center" vertical="top"/>
      <protection/>
    </xf>
    <xf numFmtId="0" fontId="0" fillId="0" borderId="5" xfId="0" applyFont="1" applyBorder="1" applyAlignment="1">
      <alignment vertical="top" wrapText="1"/>
    </xf>
    <xf numFmtId="0" fontId="0" fillId="2" borderId="1" xfId="15" applyFont="1" applyFill="1" applyBorder="1" applyAlignment="1">
      <alignment horizontal="centerContinuous" vertical="top"/>
      <protection/>
    </xf>
    <xf numFmtId="4" fontId="0" fillId="0" borderId="1" xfId="15" applyNumberFormat="1" applyFont="1" applyBorder="1" applyAlignment="1">
      <alignment horizontal="center" vertical="top" shrinkToFit="1"/>
      <protection/>
    </xf>
    <xf numFmtId="3" fontId="13" fillId="3" borderId="1" xfId="15" applyNumberFormat="1" applyFont="1" applyFill="1" applyBorder="1" applyAlignment="1">
      <alignment horizontal="center" vertical="top" shrinkToFit="1"/>
      <protection/>
    </xf>
    <xf numFmtId="3" fontId="12" fillId="2" borderId="1" xfId="15" applyNumberFormat="1" applyFont="1" applyFill="1" applyBorder="1" applyAlignment="1">
      <alignment horizontal="center" vertical="top" shrinkToFit="1"/>
      <protection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235" fontId="0" fillId="0" borderId="1" xfId="15" applyNumberFormat="1" applyFont="1" applyBorder="1" applyAlignment="1">
      <alignment horizontal="center" vertical="top"/>
      <protection/>
    </xf>
    <xf numFmtId="37" fontId="13" fillId="0" borderId="1" xfId="15" applyNumberFormat="1" applyFont="1" applyFill="1" applyBorder="1" applyAlignment="1">
      <alignment horizontal="center" vertical="top"/>
      <protection/>
    </xf>
    <xf numFmtId="0" fontId="0" fillId="0" borderId="4" xfId="0" applyFont="1" applyBorder="1" applyAlignment="1">
      <alignment vertical="top" wrapText="1"/>
    </xf>
    <xf numFmtId="234" fontId="0" fillId="0" borderId="1" xfId="15" applyNumberFormat="1" applyFont="1" applyBorder="1" applyAlignment="1">
      <alignment horizontal="center" vertical="top"/>
      <protection/>
    </xf>
    <xf numFmtId="3" fontId="0" fillId="0" borderId="1" xfId="15" applyNumberFormat="1" applyFont="1" applyBorder="1" applyAlignment="1">
      <alignment horizontal="center" vertical="top" shrinkToFit="1"/>
      <protection/>
    </xf>
    <xf numFmtId="231" fontId="0" fillId="0" borderId="1" xfId="15" applyNumberFormat="1" applyFont="1" applyBorder="1" applyAlignment="1">
      <alignment horizontal="center" vertical="top" wrapText="1"/>
      <protection/>
    </xf>
    <xf numFmtId="0" fontId="0" fillId="0" borderId="4" xfId="15" applyFont="1" applyFill="1" applyBorder="1" applyAlignment="1">
      <alignment vertical="top" wrapText="1"/>
      <protection/>
    </xf>
    <xf numFmtId="49" fontId="0" fillId="0" borderId="4" xfId="15" applyNumberFormat="1" applyFont="1" applyBorder="1" applyAlignment="1">
      <alignment horizontal="left" vertical="top" wrapText="1"/>
      <protection/>
    </xf>
    <xf numFmtId="49" fontId="0" fillId="0" borderId="5" xfId="15" applyNumberFormat="1" applyFont="1" applyBorder="1" applyAlignment="1">
      <alignment horizontal="left" vertical="top" wrapText="1"/>
      <protection/>
    </xf>
    <xf numFmtId="229" fontId="9" fillId="0" borderId="3" xfId="15" applyNumberFormat="1" applyFont="1" applyBorder="1" applyAlignment="1">
      <alignment horizontal="center" vertical="center"/>
      <protection/>
    </xf>
    <xf numFmtId="229" fontId="9" fillId="0" borderId="4" xfId="15" applyNumberFormat="1" applyFont="1" applyBorder="1" applyAlignment="1">
      <alignment horizontal="center" vertical="center"/>
      <protection/>
    </xf>
    <xf numFmtId="229" fontId="9" fillId="0" borderId="5" xfId="15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vertical="top" wrapText="1"/>
    </xf>
    <xf numFmtId="229" fontId="9" fillId="0" borderId="3" xfId="15" applyNumberFormat="1" applyFont="1" applyFill="1" applyBorder="1" applyAlignment="1">
      <alignment horizontal="center" vertical="center"/>
      <protection/>
    </xf>
    <xf numFmtId="229" fontId="9" fillId="0" borderId="5" xfId="15" applyNumberFormat="1" applyFont="1" applyFill="1" applyBorder="1" applyAlignment="1">
      <alignment horizontal="center" vertical="center"/>
      <protection/>
    </xf>
  </cellXfs>
  <cellStyles count="9">
    <cellStyle name="Normal" xfId="0"/>
    <cellStyle name="Normal_SAR_11ก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628650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287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1314450</xdr:colOff>
      <xdr:row>1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287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9"/>
  <sheetViews>
    <sheetView tabSelected="1" view="pageBreakPreview" zoomScaleSheetLayoutView="100" workbookViewId="0" topLeftCell="A1">
      <pane xSplit="4" ySplit="4" topLeftCell="E349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D13" sqref="D13"/>
    </sheetView>
  </sheetViews>
  <sheetFormatPr defaultColWidth="9.33203125" defaultRowHeight="21"/>
  <cols>
    <col min="1" max="1" width="4.83203125" style="49" customWidth="1"/>
    <col min="2" max="2" width="6.33203125" style="46" customWidth="1"/>
    <col min="3" max="3" width="7.83203125" style="46" customWidth="1"/>
    <col min="4" max="4" width="56.83203125" style="50" customWidth="1"/>
    <col min="5" max="7" width="16.83203125" style="9" customWidth="1"/>
    <col min="8" max="8" width="12.83203125" style="46" customWidth="1"/>
    <col min="9" max="17" width="9.33203125" style="9" customWidth="1"/>
    <col min="18" max="16384" width="9.33203125" style="10" customWidth="1"/>
  </cols>
  <sheetData>
    <row r="1" spans="1:8" ht="29.25">
      <c r="A1" s="6" t="s">
        <v>15</v>
      </c>
      <c r="B1" s="7"/>
      <c r="C1" s="7"/>
      <c r="D1" s="8"/>
      <c r="E1" s="8"/>
      <c r="F1" s="8"/>
      <c r="G1" s="8"/>
      <c r="H1" s="14" t="s">
        <v>16</v>
      </c>
    </row>
    <row r="2" spans="1:8" ht="27" customHeight="1">
      <c r="A2" s="11" t="s">
        <v>671</v>
      </c>
      <c r="B2" s="12"/>
      <c r="C2" s="12"/>
      <c r="D2" s="13"/>
      <c r="E2" s="13"/>
      <c r="F2" s="13"/>
      <c r="G2" s="13"/>
      <c r="H2" s="16" t="s">
        <v>19</v>
      </c>
    </row>
    <row r="3" spans="1:17" ht="21">
      <c r="A3" s="133" t="s">
        <v>17</v>
      </c>
      <c r="B3" s="134"/>
      <c r="C3" s="134"/>
      <c r="D3" s="135"/>
      <c r="E3" s="15" t="s">
        <v>18</v>
      </c>
      <c r="F3" s="15"/>
      <c r="G3" s="15"/>
      <c r="H3" s="17"/>
      <c r="I3" s="18" t="s">
        <v>20</v>
      </c>
      <c r="J3" s="18"/>
      <c r="K3" s="18"/>
      <c r="L3" s="18" t="s">
        <v>21</v>
      </c>
      <c r="M3" s="18"/>
      <c r="N3" s="18"/>
      <c r="O3" s="18" t="s">
        <v>22</v>
      </c>
      <c r="P3" s="18"/>
      <c r="Q3" s="18"/>
    </row>
    <row r="4" spans="1:17" ht="21">
      <c r="A4" s="133"/>
      <c r="B4" s="134"/>
      <c r="C4" s="134"/>
      <c r="D4" s="135"/>
      <c r="E4" s="19">
        <v>2548</v>
      </c>
      <c r="F4" s="19">
        <v>2549</v>
      </c>
      <c r="G4" s="19">
        <v>2550</v>
      </c>
      <c r="H4" s="20" t="s">
        <v>23</v>
      </c>
      <c r="I4" s="21">
        <v>2548</v>
      </c>
      <c r="J4" s="21">
        <v>2549</v>
      </c>
      <c r="K4" s="21">
        <v>2550</v>
      </c>
      <c r="L4" s="21">
        <v>2548</v>
      </c>
      <c r="M4" s="21">
        <v>2549</v>
      </c>
      <c r="N4" s="21">
        <v>2550</v>
      </c>
      <c r="O4" s="21">
        <v>2548</v>
      </c>
      <c r="P4" s="21">
        <v>2549</v>
      </c>
      <c r="Q4" s="21">
        <v>2550</v>
      </c>
    </row>
    <row r="5" spans="1:17" ht="23.25">
      <c r="A5" s="22" t="s">
        <v>24</v>
      </c>
      <c r="B5" s="27"/>
      <c r="C5" s="27"/>
      <c r="D5" s="29"/>
      <c r="E5" s="33"/>
      <c r="F5" s="33"/>
      <c r="G5" s="33"/>
      <c r="H5" s="25"/>
      <c r="I5" s="24"/>
      <c r="J5" s="24"/>
      <c r="K5" s="24"/>
      <c r="L5" s="24"/>
      <c r="M5" s="24"/>
      <c r="N5" s="24"/>
      <c r="O5" s="24"/>
      <c r="P5" s="24"/>
      <c r="Q5" s="24"/>
    </row>
    <row r="6" spans="1:17" ht="21">
      <c r="A6" s="45">
        <v>1</v>
      </c>
      <c r="B6" s="27" t="s">
        <v>25</v>
      </c>
      <c r="C6" s="27"/>
      <c r="D6" s="29"/>
      <c r="E6" s="56">
        <v>1</v>
      </c>
      <c r="F6" s="56">
        <v>1</v>
      </c>
      <c r="G6" s="69">
        <v>1</v>
      </c>
      <c r="H6" s="25"/>
      <c r="I6" s="24"/>
      <c r="J6" s="24"/>
      <c r="K6" s="24"/>
      <c r="L6" s="24"/>
      <c r="M6" s="24"/>
      <c r="N6" s="24"/>
      <c r="O6" s="24"/>
      <c r="P6" s="24"/>
      <c r="Q6" s="24"/>
    </row>
    <row r="7" spans="1:17" ht="21">
      <c r="A7" s="45">
        <v>2</v>
      </c>
      <c r="B7" s="27" t="s">
        <v>26</v>
      </c>
      <c r="C7" s="27"/>
      <c r="D7" s="29"/>
      <c r="E7" s="43">
        <f>SUM(E8,E9,E12:E13)</f>
        <v>25</v>
      </c>
      <c r="F7" s="43">
        <f>SUM(F8,F9,F12:F13)</f>
        <v>28</v>
      </c>
      <c r="G7" s="71">
        <f>SUM(G8,G9,G12:G13)</f>
        <v>29</v>
      </c>
      <c r="H7" s="26" t="s">
        <v>27</v>
      </c>
      <c r="I7" s="24"/>
      <c r="J7" s="24"/>
      <c r="K7" s="24"/>
      <c r="L7" s="24"/>
      <c r="M7" s="24"/>
      <c r="N7" s="24">
        <f>G7</f>
        <v>29</v>
      </c>
      <c r="O7" s="24"/>
      <c r="P7" s="24"/>
      <c r="Q7" s="24"/>
    </row>
    <row r="8" spans="1:17" ht="21">
      <c r="A8" s="45"/>
      <c r="B8" s="27">
        <v>2.1</v>
      </c>
      <c r="C8" s="27" t="s">
        <v>28</v>
      </c>
      <c r="D8" s="29"/>
      <c r="E8" s="33">
        <v>11</v>
      </c>
      <c r="F8" s="33">
        <v>11</v>
      </c>
      <c r="G8" s="72">
        <v>12</v>
      </c>
      <c r="H8" s="26"/>
      <c r="I8" s="24"/>
      <c r="J8" s="24"/>
      <c r="K8" s="24"/>
      <c r="L8" s="24"/>
      <c r="M8" s="24"/>
      <c r="N8" s="24"/>
      <c r="O8" s="24"/>
      <c r="P8" s="24"/>
      <c r="Q8" s="24"/>
    </row>
    <row r="9" spans="1:17" ht="21">
      <c r="A9" s="45"/>
      <c r="B9" s="27">
        <v>2.2</v>
      </c>
      <c r="C9" s="27" t="s">
        <v>29</v>
      </c>
      <c r="D9" s="29"/>
      <c r="E9" s="108">
        <f>SUM(E10:E11)</f>
        <v>11</v>
      </c>
      <c r="F9" s="108">
        <f>SUM(F10:F11)</f>
        <v>13</v>
      </c>
      <c r="G9" s="109">
        <f>SUM(G10:G11)</f>
        <v>12</v>
      </c>
      <c r="H9" s="26"/>
      <c r="I9" s="24"/>
      <c r="J9" s="24"/>
      <c r="K9" s="24"/>
      <c r="L9" s="24"/>
      <c r="M9" s="24"/>
      <c r="N9" s="24"/>
      <c r="O9" s="24"/>
      <c r="P9" s="24"/>
      <c r="Q9" s="24"/>
    </row>
    <row r="10" spans="1:17" ht="21">
      <c r="A10" s="45"/>
      <c r="B10" s="27"/>
      <c r="C10" s="27" t="s">
        <v>30</v>
      </c>
      <c r="D10" s="28" t="s">
        <v>31</v>
      </c>
      <c r="E10" s="33">
        <v>10</v>
      </c>
      <c r="F10" s="33">
        <v>11</v>
      </c>
      <c r="G10" s="72">
        <v>10</v>
      </c>
      <c r="H10" s="26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21">
      <c r="A11" s="45"/>
      <c r="B11" s="27"/>
      <c r="C11" s="27" t="s">
        <v>32</v>
      </c>
      <c r="D11" s="28" t="s">
        <v>33</v>
      </c>
      <c r="E11" s="33">
        <v>1</v>
      </c>
      <c r="F11" s="33">
        <v>2</v>
      </c>
      <c r="G11" s="72">
        <v>2</v>
      </c>
      <c r="H11" s="26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1">
      <c r="A12" s="45"/>
      <c r="B12" s="27">
        <v>2.3</v>
      </c>
      <c r="C12" s="27" t="s">
        <v>34</v>
      </c>
      <c r="D12" s="29"/>
      <c r="E12" s="33">
        <v>3</v>
      </c>
      <c r="F12" s="33">
        <v>4</v>
      </c>
      <c r="G12" s="72">
        <v>5</v>
      </c>
      <c r="H12" s="26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21">
      <c r="A13" s="45"/>
      <c r="B13" s="27">
        <v>2.4</v>
      </c>
      <c r="C13" s="27" t="s">
        <v>35</v>
      </c>
      <c r="D13" s="29"/>
      <c r="E13" s="33">
        <v>0</v>
      </c>
      <c r="F13" s="33">
        <v>0</v>
      </c>
      <c r="G13" s="72">
        <v>0</v>
      </c>
      <c r="H13" s="26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1">
      <c r="A14" s="45"/>
      <c r="B14" s="27">
        <v>2.5</v>
      </c>
      <c r="C14" s="27" t="s">
        <v>36</v>
      </c>
      <c r="D14" s="29"/>
      <c r="E14" s="56">
        <f>SUM(E15:E16,E19)</f>
        <v>25</v>
      </c>
      <c r="F14" s="56">
        <f>SUM(F15:F16,F19)</f>
        <v>28</v>
      </c>
      <c r="G14" s="69">
        <f>SUM(G15:G16,G19)</f>
        <v>28</v>
      </c>
      <c r="H14" s="26" t="s">
        <v>27</v>
      </c>
      <c r="I14" s="24"/>
      <c r="J14" s="24"/>
      <c r="K14" s="24">
        <f>G14</f>
        <v>28</v>
      </c>
      <c r="L14" s="24"/>
      <c r="M14" s="24"/>
      <c r="N14" s="24"/>
      <c r="O14" s="24"/>
      <c r="P14" s="24"/>
      <c r="Q14" s="24"/>
    </row>
    <row r="15" spans="1:17" ht="21">
      <c r="A15" s="45"/>
      <c r="B15" s="27"/>
      <c r="C15" s="27" t="s">
        <v>37</v>
      </c>
      <c r="D15" s="29" t="s">
        <v>38</v>
      </c>
      <c r="E15" s="33">
        <v>11</v>
      </c>
      <c r="F15" s="33">
        <v>11</v>
      </c>
      <c r="G15" s="72">
        <v>12</v>
      </c>
      <c r="H15" s="26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1">
      <c r="A16" s="45"/>
      <c r="B16" s="27"/>
      <c r="C16" s="27" t="s">
        <v>39</v>
      </c>
      <c r="D16" s="29" t="s">
        <v>40</v>
      </c>
      <c r="E16" s="108">
        <f>SUM(E17:E18)</f>
        <v>11</v>
      </c>
      <c r="F16" s="108">
        <f>SUM(F17:F18)</f>
        <v>13</v>
      </c>
      <c r="G16" s="109">
        <v>11</v>
      </c>
      <c r="H16" s="26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1">
      <c r="A17" s="45"/>
      <c r="B17" s="27"/>
      <c r="C17" s="27"/>
      <c r="D17" s="29" t="s">
        <v>41</v>
      </c>
      <c r="E17" s="33">
        <v>10</v>
      </c>
      <c r="F17" s="33">
        <v>11</v>
      </c>
      <c r="G17" s="72">
        <v>10</v>
      </c>
      <c r="H17" s="26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1">
      <c r="A18" s="45"/>
      <c r="B18" s="27"/>
      <c r="C18" s="27"/>
      <c r="D18" s="29" t="s">
        <v>42</v>
      </c>
      <c r="E18" s="33">
        <v>1</v>
      </c>
      <c r="F18" s="33">
        <v>2</v>
      </c>
      <c r="G18" s="72">
        <v>1</v>
      </c>
      <c r="H18" s="26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1">
      <c r="A19" s="45"/>
      <c r="B19" s="27"/>
      <c r="C19" s="27" t="s">
        <v>43</v>
      </c>
      <c r="D19" s="29" t="s">
        <v>44</v>
      </c>
      <c r="E19" s="33">
        <v>3</v>
      </c>
      <c r="F19" s="33">
        <v>4</v>
      </c>
      <c r="G19" s="72">
        <v>5</v>
      </c>
      <c r="H19" s="26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1" hidden="1">
      <c r="A20" s="45"/>
      <c r="B20" s="27"/>
      <c r="C20" s="27" t="s">
        <v>45</v>
      </c>
      <c r="D20" s="29" t="s">
        <v>46</v>
      </c>
      <c r="E20" s="33">
        <v>0</v>
      </c>
      <c r="F20" s="33">
        <v>0</v>
      </c>
      <c r="G20" s="72">
        <v>0</v>
      </c>
      <c r="H20" s="26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1">
      <c r="A21" s="45"/>
      <c r="B21" s="27">
        <v>2.6</v>
      </c>
      <c r="C21" s="27" t="s">
        <v>47</v>
      </c>
      <c r="D21" s="29"/>
      <c r="E21" s="33">
        <v>11</v>
      </c>
      <c r="F21" s="33">
        <v>11</v>
      </c>
      <c r="G21" s="72">
        <v>12</v>
      </c>
      <c r="H21" s="26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1">
      <c r="A22" s="45"/>
      <c r="B22" s="27">
        <v>2.7</v>
      </c>
      <c r="C22" s="27" t="s">
        <v>48</v>
      </c>
      <c r="D22" s="29"/>
      <c r="E22" s="33">
        <v>11</v>
      </c>
      <c r="F22" s="33">
        <v>11</v>
      </c>
      <c r="G22" s="72">
        <v>12</v>
      </c>
      <c r="H22" s="26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1">
      <c r="A23" s="45"/>
      <c r="B23" s="27">
        <v>2.8</v>
      </c>
      <c r="C23" s="27" t="s">
        <v>49</v>
      </c>
      <c r="D23" s="29"/>
      <c r="E23" s="33">
        <v>0</v>
      </c>
      <c r="F23" s="33">
        <v>0</v>
      </c>
      <c r="G23" s="72">
        <v>0</v>
      </c>
      <c r="H23" s="26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1">
      <c r="A24" s="45"/>
      <c r="B24" s="27">
        <v>2.9</v>
      </c>
      <c r="C24" s="27" t="s">
        <v>50</v>
      </c>
      <c r="D24" s="29"/>
      <c r="E24" s="33">
        <v>0</v>
      </c>
      <c r="F24" s="33">
        <v>0</v>
      </c>
      <c r="G24" s="72">
        <v>0</v>
      </c>
      <c r="H24" s="26" t="s">
        <v>51</v>
      </c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1">
      <c r="A25" s="45"/>
      <c r="B25" s="27" t="s">
        <v>52</v>
      </c>
      <c r="C25" s="27" t="s">
        <v>53</v>
      </c>
      <c r="D25" s="29"/>
      <c r="E25" s="108">
        <f>SUM(E26:E27)</f>
        <v>0</v>
      </c>
      <c r="F25" s="108">
        <v>6</v>
      </c>
      <c r="G25" s="109">
        <v>3</v>
      </c>
      <c r="H25" s="26" t="s">
        <v>54</v>
      </c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21" hidden="1">
      <c r="A26" s="45"/>
      <c r="B26" s="27"/>
      <c r="C26" s="27" t="s">
        <v>55</v>
      </c>
      <c r="D26" s="29" t="s">
        <v>56</v>
      </c>
      <c r="E26" s="33">
        <v>0</v>
      </c>
      <c r="F26" s="33">
        <v>0</v>
      </c>
      <c r="G26" s="72">
        <v>0</v>
      </c>
      <c r="H26" s="26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21" hidden="1">
      <c r="A27" s="45"/>
      <c r="B27" s="27"/>
      <c r="C27" s="27" t="s">
        <v>57</v>
      </c>
      <c r="D27" s="29" t="s">
        <v>58</v>
      </c>
      <c r="E27" s="33">
        <v>0</v>
      </c>
      <c r="F27" s="33">
        <v>0</v>
      </c>
      <c r="G27" s="72">
        <v>0</v>
      </c>
      <c r="H27" s="26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21">
      <c r="A28" s="45"/>
      <c r="B28" s="27" t="s">
        <v>59</v>
      </c>
      <c r="C28" s="27" t="s">
        <v>60</v>
      </c>
      <c r="D28" s="29"/>
      <c r="E28" s="33">
        <v>0</v>
      </c>
      <c r="F28" s="33">
        <v>0</v>
      </c>
      <c r="G28" s="72">
        <v>0</v>
      </c>
      <c r="H28" s="26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21">
      <c r="A29" s="45"/>
      <c r="B29" s="27" t="s">
        <v>61</v>
      </c>
      <c r="C29" s="27" t="s">
        <v>62</v>
      </c>
      <c r="D29" s="29"/>
      <c r="E29" s="33">
        <v>0</v>
      </c>
      <c r="F29" s="33">
        <v>0</v>
      </c>
      <c r="G29" s="72">
        <v>0</v>
      </c>
      <c r="H29" s="26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21">
      <c r="A30" s="45"/>
      <c r="B30" s="27" t="s">
        <v>27</v>
      </c>
      <c r="C30" s="27" t="s">
        <v>63</v>
      </c>
      <c r="D30" s="29"/>
      <c r="E30" s="33">
        <v>0</v>
      </c>
      <c r="F30" s="33">
        <v>0</v>
      </c>
      <c r="G30" s="72">
        <v>0</v>
      </c>
      <c r="H30" s="26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1">
      <c r="A31" s="45"/>
      <c r="B31" s="27" t="s">
        <v>64</v>
      </c>
      <c r="C31" s="27" t="s">
        <v>65</v>
      </c>
      <c r="D31" s="29"/>
      <c r="E31" s="33">
        <v>1</v>
      </c>
      <c r="F31" s="33">
        <v>1</v>
      </c>
      <c r="G31" s="72">
        <v>1</v>
      </c>
      <c r="H31" s="26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1">
      <c r="A32" s="45"/>
      <c r="B32" s="27" t="s">
        <v>66</v>
      </c>
      <c r="C32" s="27" t="s">
        <v>67</v>
      </c>
      <c r="D32" s="29"/>
      <c r="E32" s="33">
        <v>0</v>
      </c>
      <c r="F32" s="33">
        <v>0</v>
      </c>
      <c r="G32" s="72">
        <v>0</v>
      </c>
      <c r="H32" s="26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1">
      <c r="A33" s="45"/>
      <c r="B33" s="27" t="s">
        <v>68</v>
      </c>
      <c r="C33" s="27" t="s">
        <v>69</v>
      </c>
      <c r="D33" s="29"/>
      <c r="E33" s="33">
        <v>0</v>
      </c>
      <c r="F33" s="33">
        <v>1</v>
      </c>
      <c r="G33" s="72">
        <v>1</v>
      </c>
      <c r="H33" s="26" t="s">
        <v>70</v>
      </c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1">
      <c r="A34" s="45"/>
      <c r="B34" s="27" t="s">
        <v>71</v>
      </c>
      <c r="C34" s="27" t="s">
        <v>72</v>
      </c>
      <c r="D34" s="29"/>
      <c r="E34" s="33">
        <f>351+112+13</f>
        <v>476</v>
      </c>
      <c r="F34" s="33">
        <f>384+111+18</f>
        <v>513</v>
      </c>
      <c r="G34" s="72">
        <v>533</v>
      </c>
      <c r="H34" s="26" t="s">
        <v>73</v>
      </c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21">
      <c r="A35" s="45"/>
      <c r="B35" s="27" t="s">
        <v>74</v>
      </c>
      <c r="C35" s="27" t="s">
        <v>75</v>
      </c>
      <c r="D35" s="29"/>
      <c r="E35" s="33">
        <v>476</v>
      </c>
      <c r="F35" s="33">
        <f>185+63+20</f>
        <v>268</v>
      </c>
      <c r="G35" s="72">
        <v>427</v>
      </c>
      <c r="H35" s="26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21">
      <c r="A36" s="45"/>
      <c r="B36" s="27"/>
      <c r="C36" s="27" t="s">
        <v>76</v>
      </c>
      <c r="D36" s="29" t="s">
        <v>77</v>
      </c>
      <c r="E36" s="33">
        <v>16</v>
      </c>
      <c r="F36" s="33">
        <v>14</v>
      </c>
      <c r="G36" s="72">
        <v>22</v>
      </c>
      <c r="H36" s="26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1">
      <c r="A37" s="45"/>
      <c r="B37" s="27"/>
      <c r="C37" s="27" t="s">
        <v>78</v>
      </c>
      <c r="D37" s="29" t="s">
        <v>79</v>
      </c>
      <c r="E37" s="33">
        <v>2</v>
      </c>
      <c r="F37" s="33">
        <v>0</v>
      </c>
      <c r="G37" s="72">
        <v>0</v>
      </c>
      <c r="H37" s="26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42">
      <c r="A38" s="45"/>
      <c r="B38" s="27"/>
      <c r="C38" s="27" t="s">
        <v>80</v>
      </c>
      <c r="D38" s="29" t="s">
        <v>81</v>
      </c>
      <c r="E38" s="33">
        <v>12</v>
      </c>
      <c r="F38" s="33">
        <v>21</v>
      </c>
      <c r="G38" s="72">
        <v>37</v>
      </c>
      <c r="H38" s="26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21">
      <c r="A39" s="45"/>
      <c r="B39" s="27"/>
      <c r="C39" s="27" t="s">
        <v>82</v>
      </c>
      <c r="D39" s="110" t="s">
        <v>83</v>
      </c>
      <c r="E39" s="33">
        <v>93</v>
      </c>
      <c r="F39" s="33">
        <v>61</v>
      </c>
      <c r="G39" s="72">
        <v>93</v>
      </c>
      <c r="H39" s="26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1">
      <c r="A40" s="45"/>
      <c r="B40" s="27"/>
      <c r="C40" s="27" t="s">
        <v>84</v>
      </c>
      <c r="D40" s="29" t="s">
        <v>85</v>
      </c>
      <c r="E40" s="33">
        <v>19</v>
      </c>
      <c r="F40" s="33">
        <v>19</v>
      </c>
      <c r="G40" s="72">
        <v>30</v>
      </c>
      <c r="H40" s="26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21">
      <c r="A41" s="45"/>
      <c r="B41" s="27"/>
      <c r="C41" s="27" t="s">
        <v>86</v>
      </c>
      <c r="D41" s="29" t="s">
        <v>87</v>
      </c>
      <c r="E41" s="33">
        <v>339</v>
      </c>
      <c r="F41" s="33">
        <v>157</v>
      </c>
      <c r="G41" s="72">
        <v>237</v>
      </c>
      <c r="H41" s="26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21">
      <c r="A42" s="45"/>
      <c r="B42" s="27"/>
      <c r="C42" s="27" t="s">
        <v>88</v>
      </c>
      <c r="D42" s="29" t="s">
        <v>89</v>
      </c>
      <c r="E42" s="33">
        <v>25</v>
      </c>
      <c r="F42" s="33">
        <v>0</v>
      </c>
      <c r="G42" s="72">
        <v>4</v>
      </c>
      <c r="H42" s="26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21">
      <c r="A43" s="45"/>
      <c r="B43" s="27"/>
      <c r="C43" s="27" t="s">
        <v>90</v>
      </c>
      <c r="D43" s="29" t="s">
        <v>91</v>
      </c>
      <c r="E43" s="33">
        <v>53</v>
      </c>
      <c r="F43" s="33">
        <v>0</v>
      </c>
      <c r="G43" s="72">
        <v>90</v>
      </c>
      <c r="H43" s="26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21">
      <c r="A44" s="45"/>
      <c r="B44" s="27"/>
      <c r="C44" s="27" t="s">
        <v>92</v>
      </c>
      <c r="D44" s="29" t="s">
        <v>93</v>
      </c>
      <c r="E44" s="33">
        <v>27</v>
      </c>
      <c r="F44" s="33">
        <v>27</v>
      </c>
      <c r="G44" s="72">
        <v>53</v>
      </c>
      <c r="H44" s="26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42">
      <c r="A45" s="45"/>
      <c r="B45" s="27"/>
      <c r="C45" s="27" t="s">
        <v>94</v>
      </c>
      <c r="D45" s="29" t="s">
        <v>95</v>
      </c>
      <c r="E45" s="33">
        <v>124</v>
      </c>
      <c r="F45" s="33">
        <v>72</v>
      </c>
      <c r="G45" s="72">
        <v>153</v>
      </c>
      <c r="H45" s="26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21">
      <c r="A46" s="45"/>
      <c r="B46" s="27"/>
      <c r="C46" s="27" t="s">
        <v>96</v>
      </c>
      <c r="D46" s="29" t="s">
        <v>97</v>
      </c>
      <c r="E46" s="33">
        <v>20</v>
      </c>
      <c r="F46" s="33">
        <v>23</v>
      </c>
      <c r="G46" s="72">
        <v>7</v>
      </c>
      <c r="H46" s="26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21">
      <c r="A47" s="45"/>
      <c r="B47" s="27"/>
      <c r="C47" s="27" t="s">
        <v>98</v>
      </c>
      <c r="D47" s="29" t="s">
        <v>99</v>
      </c>
      <c r="E47" s="33">
        <v>1</v>
      </c>
      <c r="F47" s="33">
        <v>0</v>
      </c>
      <c r="G47" s="72">
        <v>0</v>
      </c>
      <c r="H47" s="26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42">
      <c r="A48" s="45"/>
      <c r="B48" s="27"/>
      <c r="C48" s="27" t="s">
        <v>100</v>
      </c>
      <c r="D48" s="29" t="s">
        <v>101</v>
      </c>
      <c r="E48" s="33">
        <v>18</v>
      </c>
      <c r="F48" s="33">
        <v>10</v>
      </c>
      <c r="G48" s="72">
        <v>25</v>
      </c>
      <c r="H48" s="26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21">
      <c r="A49" s="45"/>
      <c r="B49" s="27"/>
      <c r="C49" s="27" t="s">
        <v>102</v>
      </c>
      <c r="D49" s="29" t="s">
        <v>103</v>
      </c>
      <c r="E49" s="33" t="e">
        <f>NA()</f>
        <v>#N/A</v>
      </c>
      <c r="F49" s="33" t="e">
        <f>NA()</f>
        <v>#N/A</v>
      </c>
      <c r="G49" s="72">
        <v>6</v>
      </c>
      <c r="H49" s="26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21">
      <c r="A50" s="45"/>
      <c r="B50" s="27"/>
      <c r="C50" s="27" t="s">
        <v>104</v>
      </c>
      <c r="D50" s="29" t="s">
        <v>105</v>
      </c>
      <c r="E50" s="33" t="e">
        <f>NA()</f>
        <v>#N/A</v>
      </c>
      <c r="F50" s="33" t="e">
        <f>NA()</f>
        <v>#N/A</v>
      </c>
      <c r="G50" s="72">
        <v>0</v>
      </c>
      <c r="H50" s="26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21">
      <c r="A51" s="45"/>
      <c r="B51" s="27"/>
      <c r="C51" s="27" t="s">
        <v>106</v>
      </c>
      <c r="D51" s="29" t="s">
        <v>107</v>
      </c>
      <c r="E51" s="33" t="e">
        <f>NA()</f>
        <v>#N/A</v>
      </c>
      <c r="F51" s="33" t="e">
        <f>NA()</f>
        <v>#N/A</v>
      </c>
      <c r="G51" s="72">
        <v>0</v>
      </c>
      <c r="H51" s="26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21">
      <c r="A52" s="45"/>
      <c r="B52" s="27"/>
      <c r="C52" s="27" t="s">
        <v>108</v>
      </c>
      <c r="D52" s="29" t="s">
        <v>109</v>
      </c>
      <c r="E52" s="33" t="e">
        <f>NA()</f>
        <v>#N/A</v>
      </c>
      <c r="F52" s="33" t="e">
        <f>NA()</f>
        <v>#N/A</v>
      </c>
      <c r="G52" s="72">
        <v>0</v>
      </c>
      <c r="H52" s="26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42">
      <c r="A53" s="45"/>
      <c r="B53" s="27"/>
      <c r="C53" s="27" t="s">
        <v>110</v>
      </c>
      <c r="D53" s="29" t="s">
        <v>111</v>
      </c>
      <c r="E53" s="33" t="e">
        <f>NA()</f>
        <v>#N/A</v>
      </c>
      <c r="F53" s="33" t="e">
        <f>NA()</f>
        <v>#N/A</v>
      </c>
      <c r="G53" s="72">
        <v>4</v>
      </c>
      <c r="H53" s="26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42">
      <c r="A54" s="45"/>
      <c r="B54" s="27"/>
      <c r="C54" s="27" t="s">
        <v>112</v>
      </c>
      <c r="D54" s="29" t="s">
        <v>113</v>
      </c>
      <c r="E54" s="33" t="e">
        <f>NA()</f>
        <v>#N/A</v>
      </c>
      <c r="F54" s="33" t="e">
        <f>NA()</f>
        <v>#N/A</v>
      </c>
      <c r="G54" s="72">
        <v>0</v>
      </c>
      <c r="H54" s="26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21">
      <c r="A55" s="45"/>
      <c r="B55" s="111">
        <v>2.19</v>
      </c>
      <c r="C55" s="34" t="s">
        <v>114</v>
      </c>
      <c r="D55" s="39"/>
      <c r="E55" s="33" t="e">
        <f>NA()</f>
        <v>#N/A</v>
      </c>
      <c r="F55" s="33" t="e">
        <f>NA()</f>
        <v>#N/A</v>
      </c>
      <c r="G55" s="72">
        <v>0</v>
      </c>
      <c r="H55" s="31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21">
      <c r="A56" s="45"/>
      <c r="B56" s="27" t="s">
        <v>115</v>
      </c>
      <c r="C56" s="27" t="s">
        <v>116</v>
      </c>
      <c r="D56" s="29"/>
      <c r="E56" s="33">
        <v>13</v>
      </c>
      <c r="F56" s="33">
        <v>17</v>
      </c>
      <c r="G56" s="72">
        <v>12</v>
      </c>
      <c r="H56" s="26" t="s">
        <v>73</v>
      </c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21" hidden="1">
      <c r="A57" s="45"/>
      <c r="B57" s="27"/>
      <c r="C57" s="27" t="s">
        <v>117</v>
      </c>
      <c r="D57" s="29" t="s">
        <v>56</v>
      </c>
      <c r="E57" s="33"/>
      <c r="F57" s="33"/>
      <c r="G57" s="72"/>
      <c r="H57" s="26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21" hidden="1">
      <c r="A58" s="45"/>
      <c r="B58" s="27"/>
      <c r="C58" s="27" t="s">
        <v>118</v>
      </c>
      <c r="D58" s="29" t="s">
        <v>58</v>
      </c>
      <c r="E58" s="33"/>
      <c r="F58" s="33"/>
      <c r="G58" s="72"/>
      <c r="H58" s="26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21">
      <c r="A59" s="45"/>
      <c r="B59" s="27" t="s">
        <v>119</v>
      </c>
      <c r="C59" s="27" t="s">
        <v>120</v>
      </c>
      <c r="D59" s="29"/>
      <c r="E59" s="33">
        <f>11+12+4</f>
        <v>27</v>
      </c>
      <c r="F59" s="33">
        <f>25+2+0</f>
        <v>27</v>
      </c>
      <c r="G59" s="72">
        <v>53</v>
      </c>
      <c r="H59" s="25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46.5" customHeight="1">
      <c r="A60" s="45"/>
      <c r="B60" s="27" t="s">
        <v>121</v>
      </c>
      <c r="C60" s="131" t="s">
        <v>122</v>
      </c>
      <c r="D60" s="132"/>
      <c r="E60" s="44">
        <v>4.11</v>
      </c>
      <c r="F60" s="44">
        <v>4.33</v>
      </c>
      <c r="G60" s="44">
        <v>4.46</v>
      </c>
      <c r="H60" s="26" t="s">
        <v>64</v>
      </c>
      <c r="I60" s="24"/>
      <c r="J60" s="24"/>
      <c r="K60" s="24"/>
      <c r="L60" s="24"/>
      <c r="M60" s="24"/>
      <c r="N60" s="24"/>
      <c r="O60" s="24"/>
      <c r="P60" s="24"/>
      <c r="Q60" s="24">
        <f>G60</f>
        <v>4.46</v>
      </c>
    </row>
    <row r="61" spans="1:17" ht="23.25">
      <c r="A61" s="22" t="s">
        <v>123</v>
      </c>
      <c r="B61" s="27"/>
      <c r="C61" s="27"/>
      <c r="D61" s="29"/>
      <c r="E61" s="89">
        <f>SUM(E63,E84)</f>
        <v>321.5</v>
      </c>
      <c r="F61" s="89">
        <f>SUM(F63,F84)</f>
        <v>347</v>
      </c>
      <c r="G61" s="89">
        <f>SUM(G63,G85)</f>
        <v>338</v>
      </c>
      <c r="H61" s="25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21">
      <c r="A62" s="45">
        <v>3</v>
      </c>
      <c r="B62" s="27" t="s">
        <v>124</v>
      </c>
      <c r="C62" s="27"/>
      <c r="D62" s="29"/>
      <c r="E62" s="90">
        <f>SUM(E66:E69)</f>
        <v>166</v>
      </c>
      <c r="F62" s="90">
        <f>SUM(F66:F69)</f>
        <v>169</v>
      </c>
      <c r="G62" s="90">
        <f>SUM(G66:G69)</f>
        <v>172</v>
      </c>
      <c r="H62" s="26" t="s">
        <v>125</v>
      </c>
      <c r="I62" s="24"/>
      <c r="J62" s="24"/>
      <c r="K62" s="24"/>
      <c r="L62" s="24"/>
      <c r="M62" s="24"/>
      <c r="N62" s="24">
        <f>G62</f>
        <v>172</v>
      </c>
      <c r="O62" s="24"/>
      <c r="P62" s="24"/>
      <c r="Q62" s="24"/>
    </row>
    <row r="63" spans="1:17" ht="21">
      <c r="A63" s="45"/>
      <c r="B63" s="27" t="s">
        <v>126</v>
      </c>
      <c r="C63" s="27" t="s">
        <v>127</v>
      </c>
      <c r="D63" s="29"/>
      <c r="E63" s="91">
        <v>150</v>
      </c>
      <c r="F63" s="91">
        <v>152</v>
      </c>
      <c r="G63" s="91">
        <v>147</v>
      </c>
      <c r="H63" s="26" t="s">
        <v>128</v>
      </c>
      <c r="I63" s="24"/>
      <c r="J63" s="24"/>
      <c r="K63" s="24"/>
      <c r="L63" s="24"/>
      <c r="M63" s="24"/>
      <c r="N63" s="24">
        <f>G63</f>
        <v>147</v>
      </c>
      <c r="O63" s="24"/>
      <c r="P63" s="24"/>
      <c r="Q63" s="24"/>
    </row>
    <row r="64" spans="1:17" ht="21">
      <c r="A64" s="45"/>
      <c r="B64" s="27" t="s">
        <v>129</v>
      </c>
      <c r="C64" s="27" t="s">
        <v>130</v>
      </c>
      <c r="D64" s="29"/>
      <c r="E64" s="112">
        <f>E62-E63</f>
        <v>16</v>
      </c>
      <c r="F64" s="112">
        <f>F62-F63</f>
        <v>17</v>
      </c>
      <c r="G64" s="112">
        <f>G62-G63</f>
        <v>25</v>
      </c>
      <c r="H64" s="25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21">
      <c r="A65" s="45"/>
      <c r="B65" s="27" t="s">
        <v>131</v>
      </c>
      <c r="C65" s="27" t="s">
        <v>132</v>
      </c>
      <c r="D65" s="29"/>
      <c r="E65" s="112">
        <f>SUM(E66:E69)</f>
        <v>166</v>
      </c>
      <c r="F65" s="112">
        <f>SUM(F66:F69)</f>
        <v>169</v>
      </c>
      <c r="G65" s="112">
        <f>SUM(G66:G69)</f>
        <v>172</v>
      </c>
      <c r="H65" s="26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21">
      <c r="A66" s="45"/>
      <c r="B66" s="27"/>
      <c r="C66" s="27" t="s">
        <v>133</v>
      </c>
      <c r="D66" s="29" t="s">
        <v>134</v>
      </c>
      <c r="E66" s="91">
        <v>131.5</v>
      </c>
      <c r="F66" s="91">
        <v>126</v>
      </c>
      <c r="G66" s="91">
        <v>126</v>
      </c>
      <c r="H66" s="26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21">
      <c r="A67" s="45"/>
      <c r="B67" s="27"/>
      <c r="C67" s="27" t="s">
        <v>135</v>
      </c>
      <c r="D67" s="29" t="s">
        <v>136</v>
      </c>
      <c r="E67" s="91">
        <v>27</v>
      </c>
      <c r="F67" s="91">
        <v>37</v>
      </c>
      <c r="G67" s="91">
        <v>42</v>
      </c>
      <c r="H67" s="26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21">
      <c r="A68" s="45"/>
      <c r="B68" s="27"/>
      <c r="C68" s="27" t="s">
        <v>137</v>
      </c>
      <c r="D68" s="29" t="s">
        <v>138</v>
      </c>
      <c r="E68" s="91">
        <v>7.5</v>
      </c>
      <c r="F68" s="91">
        <v>6</v>
      </c>
      <c r="G68" s="91">
        <v>4</v>
      </c>
      <c r="H68" s="26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21">
      <c r="A69" s="45"/>
      <c r="B69" s="27"/>
      <c r="C69" s="27" t="s">
        <v>139</v>
      </c>
      <c r="D69" s="29" t="s">
        <v>140</v>
      </c>
      <c r="E69" s="91">
        <v>0</v>
      </c>
      <c r="F69" s="91">
        <v>0</v>
      </c>
      <c r="G69" s="91">
        <v>0</v>
      </c>
      <c r="H69" s="26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21">
      <c r="A70" s="45"/>
      <c r="B70" s="27"/>
      <c r="C70" s="27" t="s">
        <v>141</v>
      </c>
      <c r="D70" s="29" t="s">
        <v>142</v>
      </c>
      <c r="E70" s="91" t="e">
        <f>NA()</f>
        <v>#N/A</v>
      </c>
      <c r="F70" s="91" t="e">
        <f>NA()</f>
        <v>#N/A</v>
      </c>
      <c r="G70" s="91">
        <v>2</v>
      </c>
      <c r="H70" s="26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21">
      <c r="A71" s="45"/>
      <c r="B71" s="27" t="s">
        <v>143</v>
      </c>
      <c r="C71" s="34" t="s">
        <v>144</v>
      </c>
      <c r="D71" s="29"/>
      <c r="E71" s="112">
        <f>SUM(E72:E74)</f>
        <v>166</v>
      </c>
      <c r="F71" s="112">
        <f>SUM(F72:F74)</f>
        <v>169</v>
      </c>
      <c r="G71" s="112">
        <f>SUM(G72:G74)</f>
        <v>172</v>
      </c>
      <c r="H71" s="26">
        <v>2.5</v>
      </c>
      <c r="I71" s="24"/>
      <c r="J71" s="24"/>
      <c r="K71" s="24" t="str">
        <f>G74&amp;"-"&amp;G73&amp;"-"&amp;G72</f>
        <v>10-75-87</v>
      </c>
      <c r="L71" s="24"/>
      <c r="M71" s="24"/>
      <c r="N71" s="24"/>
      <c r="O71" s="24"/>
      <c r="P71" s="24"/>
      <c r="Q71" s="24" t="str">
        <f>INT(G74/$G$65*100)&amp;"-"&amp;INT(G73/$G$65*100)&amp;"-"&amp;100-INT(G74/$G$65*100)-INT(G73/$G$65*100)</f>
        <v>5-43-52</v>
      </c>
    </row>
    <row r="72" spans="1:17" ht="21">
      <c r="A72" s="45"/>
      <c r="B72" s="27"/>
      <c r="C72" s="27" t="s">
        <v>145</v>
      </c>
      <c r="D72" s="29" t="s">
        <v>146</v>
      </c>
      <c r="E72" s="91">
        <v>82.5</v>
      </c>
      <c r="F72" s="91">
        <v>80</v>
      </c>
      <c r="G72" s="91">
        <v>87</v>
      </c>
      <c r="H72" s="26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21">
      <c r="A73" s="45"/>
      <c r="B73" s="27"/>
      <c r="C73" s="27" t="s">
        <v>147</v>
      </c>
      <c r="D73" s="29" t="s">
        <v>148</v>
      </c>
      <c r="E73" s="91">
        <v>70</v>
      </c>
      <c r="F73" s="91">
        <v>77</v>
      </c>
      <c r="G73" s="91">
        <v>75</v>
      </c>
      <c r="H73" s="26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21">
      <c r="A74" s="45"/>
      <c r="B74" s="27"/>
      <c r="C74" s="27" t="s">
        <v>149</v>
      </c>
      <c r="D74" s="29" t="s">
        <v>150</v>
      </c>
      <c r="E74" s="91">
        <v>13.5</v>
      </c>
      <c r="F74" s="91">
        <v>12</v>
      </c>
      <c r="G74" s="91">
        <v>10</v>
      </c>
      <c r="H74" s="26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21">
      <c r="A75" s="45"/>
      <c r="B75" s="27"/>
      <c r="C75" s="27" t="s">
        <v>151</v>
      </c>
      <c r="D75" s="29" t="s">
        <v>152</v>
      </c>
      <c r="E75" s="91">
        <v>0</v>
      </c>
      <c r="F75" s="91">
        <v>0</v>
      </c>
      <c r="G75" s="91">
        <v>0</v>
      </c>
      <c r="H75" s="26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21">
      <c r="A76" s="45"/>
      <c r="B76" s="27" t="s">
        <v>153</v>
      </c>
      <c r="C76" s="27" t="s">
        <v>154</v>
      </c>
      <c r="D76" s="29"/>
      <c r="E76" s="112">
        <f>SUM(E77:E80)</f>
        <v>166</v>
      </c>
      <c r="F76" s="112">
        <f>SUM(F77:F80)</f>
        <v>169</v>
      </c>
      <c r="G76" s="112">
        <f>SUM(G77:G80)</f>
        <v>172</v>
      </c>
      <c r="H76" s="26" t="s">
        <v>155</v>
      </c>
      <c r="I76" s="24"/>
      <c r="J76" s="24"/>
      <c r="K76" s="24" t="str">
        <f>G80&amp;"-"&amp;G79&amp;"-"&amp;G78+G77</f>
        <v>77-65-30</v>
      </c>
      <c r="L76" s="24"/>
      <c r="M76" s="24"/>
      <c r="N76" s="24"/>
      <c r="O76" s="24"/>
      <c r="P76" s="24"/>
      <c r="Q76" s="24" t="str">
        <f>INT(G80/$G$65*100)&amp;"-"&amp;INT(G79/$G$65*100)&amp;"-"&amp;100-INT(G80/$G$65*100)-INT(G79/$G$65*100)</f>
        <v>44-37-19</v>
      </c>
    </row>
    <row r="77" spans="1:17" ht="21">
      <c r="A77" s="45"/>
      <c r="B77" s="27"/>
      <c r="C77" s="27" t="s">
        <v>156</v>
      </c>
      <c r="D77" s="29" t="s">
        <v>157</v>
      </c>
      <c r="E77" s="91">
        <v>0</v>
      </c>
      <c r="F77" s="91">
        <v>0</v>
      </c>
      <c r="G77" s="91">
        <v>0</v>
      </c>
      <c r="H77" s="26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21">
      <c r="A78" s="45"/>
      <c r="B78" s="27"/>
      <c r="C78" s="27" t="s">
        <v>158</v>
      </c>
      <c r="D78" s="29" t="s">
        <v>159</v>
      </c>
      <c r="E78" s="91">
        <v>23</v>
      </c>
      <c r="F78" s="91">
        <v>27</v>
      </c>
      <c r="G78" s="91">
        <v>30</v>
      </c>
      <c r="H78" s="26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21">
      <c r="A79" s="45"/>
      <c r="B79" s="27"/>
      <c r="C79" s="27" t="s">
        <v>160</v>
      </c>
      <c r="D79" s="29" t="s">
        <v>161</v>
      </c>
      <c r="E79" s="91">
        <v>60</v>
      </c>
      <c r="F79" s="91">
        <v>64</v>
      </c>
      <c r="G79" s="91">
        <v>65</v>
      </c>
      <c r="H79" s="26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21">
      <c r="A80" s="45"/>
      <c r="B80" s="27"/>
      <c r="C80" s="27" t="s">
        <v>162</v>
      </c>
      <c r="D80" s="29" t="s">
        <v>163</v>
      </c>
      <c r="E80" s="91">
        <v>83</v>
      </c>
      <c r="F80" s="91">
        <v>78</v>
      </c>
      <c r="G80" s="91">
        <v>77</v>
      </c>
      <c r="H80" s="26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21">
      <c r="A81" s="45"/>
      <c r="B81" s="27" t="s">
        <v>164</v>
      </c>
      <c r="C81" s="27" t="s">
        <v>165</v>
      </c>
      <c r="D81" s="29"/>
      <c r="E81" s="33" t="e">
        <f>NA()</f>
        <v>#N/A</v>
      </c>
      <c r="F81" s="33" t="e">
        <f>NA()</f>
        <v>#N/A</v>
      </c>
      <c r="G81" s="33">
        <v>105</v>
      </c>
      <c r="H81" s="26" t="s">
        <v>166</v>
      </c>
      <c r="I81" s="24"/>
      <c r="J81" s="24"/>
      <c r="K81" s="24"/>
      <c r="L81" s="24"/>
      <c r="M81" s="24"/>
      <c r="N81" s="24">
        <f>G81</f>
        <v>105</v>
      </c>
      <c r="O81" s="24"/>
      <c r="P81" s="24"/>
      <c r="Q81" s="24"/>
    </row>
    <row r="82" spans="1:17" ht="21">
      <c r="A82" s="45"/>
      <c r="B82" s="27"/>
      <c r="C82" s="27" t="s">
        <v>167</v>
      </c>
      <c r="D82" s="29" t="s">
        <v>168</v>
      </c>
      <c r="E82" s="108" t="e">
        <f>NA()</f>
        <v>#N/A</v>
      </c>
      <c r="F82" s="108" t="e">
        <f>NA()</f>
        <v>#N/A</v>
      </c>
      <c r="G82" s="113">
        <v>90</v>
      </c>
      <c r="H82" s="26" t="s">
        <v>166</v>
      </c>
      <c r="I82" s="24"/>
      <c r="J82" s="24"/>
      <c r="K82" s="24">
        <f>G82</f>
        <v>90</v>
      </c>
      <c r="L82" s="24"/>
      <c r="M82" s="24"/>
      <c r="N82" s="24"/>
      <c r="O82" s="24"/>
      <c r="P82" s="24"/>
      <c r="Q82" s="24"/>
    </row>
    <row r="83" spans="1:17" ht="21">
      <c r="A83" s="45"/>
      <c r="B83" s="27"/>
      <c r="C83" s="27" t="s">
        <v>169</v>
      </c>
      <c r="D83" s="29" t="s">
        <v>170</v>
      </c>
      <c r="E83" s="108" t="e">
        <f>NA()</f>
        <v>#N/A</v>
      </c>
      <c r="F83" s="108" t="e">
        <f>NA()</f>
        <v>#N/A</v>
      </c>
      <c r="G83" s="108" t="e">
        <f>NA()</f>
        <v>#N/A</v>
      </c>
      <c r="H83" s="26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21">
      <c r="A84" s="45">
        <v>4</v>
      </c>
      <c r="B84" s="27" t="s">
        <v>171</v>
      </c>
      <c r="C84" s="27"/>
      <c r="D84" s="29"/>
      <c r="E84" s="90">
        <f>SUM(E85,E96,E108)</f>
        <v>171.5</v>
      </c>
      <c r="F84" s="90">
        <f>SUM(F85,F96,F108)</f>
        <v>195</v>
      </c>
      <c r="G84" s="90">
        <v>208</v>
      </c>
      <c r="H84" s="25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21">
      <c r="A85" s="45"/>
      <c r="B85" s="27" t="s">
        <v>172</v>
      </c>
      <c r="C85" s="27" t="s">
        <v>173</v>
      </c>
      <c r="D85" s="29"/>
      <c r="E85" s="91">
        <f>E86</f>
        <v>171.5</v>
      </c>
      <c r="F85" s="91">
        <f>F86</f>
        <v>195</v>
      </c>
      <c r="G85" s="91">
        <v>191</v>
      </c>
      <c r="H85" s="26" t="s">
        <v>174</v>
      </c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21">
      <c r="A86" s="45"/>
      <c r="B86" s="27" t="s">
        <v>175</v>
      </c>
      <c r="C86" s="27" t="s">
        <v>658</v>
      </c>
      <c r="D86" s="29"/>
      <c r="E86" s="112">
        <f>SUM(E87:E90)</f>
        <v>171.5</v>
      </c>
      <c r="F86" s="112">
        <f>SUM(F87:F90)</f>
        <v>195</v>
      </c>
      <c r="G86" s="112">
        <f>SUM(G87:G90)</f>
        <v>191</v>
      </c>
      <c r="H86" s="26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21">
      <c r="A87" s="45"/>
      <c r="B87" s="27"/>
      <c r="C87" s="27" t="s">
        <v>176</v>
      </c>
      <c r="D87" s="29" t="s">
        <v>177</v>
      </c>
      <c r="E87" s="91">
        <v>76</v>
      </c>
      <c r="F87" s="91">
        <v>75</v>
      </c>
      <c r="G87" s="91">
        <v>72</v>
      </c>
      <c r="H87" s="101" t="s">
        <v>662</v>
      </c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21">
      <c r="A88" s="45"/>
      <c r="B88" s="27"/>
      <c r="C88" s="27" t="s">
        <v>178</v>
      </c>
      <c r="D88" s="29" t="s">
        <v>181</v>
      </c>
      <c r="E88" s="91">
        <v>7.5</v>
      </c>
      <c r="F88" s="91">
        <v>11</v>
      </c>
      <c r="G88" s="91">
        <v>12.5</v>
      </c>
      <c r="H88" s="101" t="s">
        <v>662</v>
      </c>
      <c r="J88" s="24"/>
      <c r="K88" s="24"/>
      <c r="L88" s="24"/>
      <c r="M88" s="24"/>
      <c r="N88" s="24"/>
      <c r="O88" s="24"/>
      <c r="P88" s="24"/>
      <c r="Q88" s="24"/>
    </row>
    <row r="89" spans="1:17" ht="21">
      <c r="A89" s="45"/>
      <c r="B89" s="27"/>
      <c r="C89" s="27" t="s">
        <v>180</v>
      </c>
      <c r="D89" s="29" t="s">
        <v>183</v>
      </c>
      <c r="E89" s="91">
        <v>48</v>
      </c>
      <c r="F89" s="91">
        <v>68</v>
      </c>
      <c r="G89" s="91">
        <v>66.5</v>
      </c>
      <c r="H89" s="101" t="s">
        <v>662</v>
      </c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21">
      <c r="A90" s="45"/>
      <c r="B90" s="27"/>
      <c r="C90" s="27" t="s">
        <v>182</v>
      </c>
      <c r="D90" s="29" t="s">
        <v>179</v>
      </c>
      <c r="E90" s="91">
        <v>40</v>
      </c>
      <c r="F90" s="91">
        <v>41</v>
      </c>
      <c r="G90" s="91">
        <v>40</v>
      </c>
      <c r="H90" s="101" t="s">
        <v>662</v>
      </c>
      <c r="K90" s="24"/>
      <c r="L90" s="24"/>
      <c r="M90" s="24"/>
      <c r="N90" s="24"/>
      <c r="O90" s="24"/>
      <c r="P90" s="24"/>
      <c r="Q90" s="24"/>
    </row>
    <row r="91" spans="1:17" ht="21">
      <c r="A91" s="45"/>
      <c r="B91" s="27" t="s">
        <v>184</v>
      </c>
      <c r="C91" s="27" t="s">
        <v>657</v>
      </c>
      <c r="D91" s="29"/>
      <c r="E91" s="112">
        <f>SUM(E92:E95)</f>
        <v>171.5</v>
      </c>
      <c r="F91" s="112">
        <f>SUM(F92:F95)</f>
        <v>195</v>
      </c>
      <c r="G91" s="112">
        <f>SUM(G92:G95)</f>
        <v>208</v>
      </c>
      <c r="H91" s="25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21">
      <c r="A92" s="45"/>
      <c r="B92" s="27"/>
      <c r="C92" s="27" t="s">
        <v>185</v>
      </c>
      <c r="D92" s="29" t="s">
        <v>146</v>
      </c>
      <c r="E92" s="91">
        <v>0</v>
      </c>
      <c r="F92" s="91">
        <v>0</v>
      </c>
      <c r="G92" s="91">
        <v>0</v>
      </c>
      <c r="H92" s="26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21">
      <c r="A93" s="45"/>
      <c r="B93" s="27"/>
      <c r="C93" s="27" t="s">
        <v>186</v>
      </c>
      <c r="D93" s="29" t="s">
        <v>148</v>
      </c>
      <c r="E93" s="91">
        <v>4</v>
      </c>
      <c r="F93" s="91">
        <v>8</v>
      </c>
      <c r="G93" s="91">
        <v>7</v>
      </c>
      <c r="H93" s="26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21">
      <c r="A94" s="45"/>
      <c r="B94" s="27"/>
      <c r="C94" s="27" t="s">
        <v>187</v>
      </c>
      <c r="D94" s="29" t="s">
        <v>150</v>
      </c>
      <c r="E94" s="91">
        <v>101</v>
      </c>
      <c r="F94" s="91">
        <v>111</v>
      </c>
      <c r="G94" s="91">
        <v>128</v>
      </c>
      <c r="H94" s="26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21">
      <c r="A95" s="45"/>
      <c r="B95" s="27"/>
      <c r="C95" s="27" t="s">
        <v>188</v>
      </c>
      <c r="D95" s="29" t="s">
        <v>152</v>
      </c>
      <c r="E95" s="91">
        <v>66.5</v>
      </c>
      <c r="F95" s="91">
        <v>76</v>
      </c>
      <c r="G95" s="91">
        <v>73</v>
      </c>
      <c r="H95" s="26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21">
      <c r="A96" s="45">
        <v>5</v>
      </c>
      <c r="B96" s="27" t="s">
        <v>189</v>
      </c>
      <c r="C96" s="27"/>
      <c r="D96" s="29"/>
      <c r="E96" s="43">
        <v>0</v>
      </c>
      <c r="F96" s="43">
        <v>0</v>
      </c>
      <c r="G96" s="43">
        <v>0</v>
      </c>
      <c r="H96" s="25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21" hidden="1">
      <c r="A97" s="45"/>
      <c r="B97" s="27" t="s">
        <v>190</v>
      </c>
      <c r="C97" s="27" t="s">
        <v>191</v>
      </c>
      <c r="D97" s="36"/>
      <c r="E97" s="43">
        <f>E99-E96</f>
        <v>0</v>
      </c>
      <c r="F97" s="43">
        <f>F99-F96</f>
        <v>0</v>
      </c>
      <c r="G97" s="43">
        <f>G99-G96</f>
        <v>0</v>
      </c>
      <c r="H97" s="25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21" hidden="1">
      <c r="A98" s="45"/>
      <c r="B98" s="27" t="s">
        <v>192</v>
      </c>
      <c r="C98" s="27" t="s">
        <v>193</v>
      </c>
      <c r="D98" s="36"/>
      <c r="E98" s="43">
        <v>0</v>
      </c>
      <c r="F98" s="43">
        <v>0</v>
      </c>
      <c r="G98" s="43">
        <v>0</v>
      </c>
      <c r="H98" s="25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21" hidden="1">
      <c r="A99" s="45"/>
      <c r="B99" s="27" t="s">
        <v>194</v>
      </c>
      <c r="C99" s="27" t="s">
        <v>195</v>
      </c>
      <c r="D99" s="36"/>
      <c r="E99" s="43">
        <f>SUM(E100:E102)</f>
        <v>0</v>
      </c>
      <c r="F99" s="43">
        <f>SUM(F100:F102)</f>
        <v>0</v>
      </c>
      <c r="G99" s="43">
        <f>SUM(G100:G102)</f>
        <v>0</v>
      </c>
      <c r="H99" s="26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21" hidden="1">
      <c r="A100" s="45"/>
      <c r="B100" s="27"/>
      <c r="C100" s="27" t="s">
        <v>196</v>
      </c>
      <c r="D100" s="36" t="s">
        <v>177</v>
      </c>
      <c r="E100" s="43">
        <v>0</v>
      </c>
      <c r="F100" s="43">
        <v>0</v>
      </c>
      <c r="G100" s="43">
        <v>0</v>
      </c>
      <c r="H100" s="26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21" hidden="1">
      <c r="A101" s="45"/>
      <c r="B101" s="27"/>
      <c r="C101" s="27" t="s">
        <v>197</v>
      </c>
      <c r="D101" s="36" t="s">
        <v>181</v>
      </c>
      <c r="E101" s="43">
        <v>0</v>
      </c>
      <c r="F101" s="43">
        <v>0</v>
      </c>
      <c r="G101" s="43">
        <v>0</v>
      </c>
      <c r="H101" s="26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21" hidden="1">
      <c r="A102" s="45"/>
      <c r="B102" s="27"/>
      <c r="C102" s="27" t="s">
        <v>198</v>
      </c>
      <c r="D102" s="36" t="s">
        <v>183</v>
      </c>
      <c r="E102" s="43">
        <v>0</v>
      </c>
      <c r="F102" s="43">
        <v>0</v>
      </c>
      <c r="G102" s="43">
        <v>0</v>
      </c>
      <c r="H102" s="26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21" hidden="1">
      <c r="A103" s="45"/>
      <c r="B103" s="27" t="s">
        <v>199</v>
      </c>
      <c r="C103" s="27" t="s">
        <v>200</v>
      </c>
      <c r="D103" s="29"/>
      <c r="E103" s="43">
        <f>SUM(E104:E107)</f>
        <v>0</v>
      </c>
      <c r="F103" s="43">
        <f>SUM(F104:F107)</f>
        <v>0</v>
      </c>
      <c r="G103" s="43">
        <f>SUM(G104:G107)</f>
        <v>0</v>
      </c>
      <c r="H103" s="26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21" hidden="1">
      <c r="A104" s="45"/>
      <c r="B104" s="27"/>
      <c r="C104" s="27" t="s">
        <v>201</v>
      </c>
      <c r="D104" s="29" t="s">
        <v>146</v>
      </c>
      <c r="E104" s="43">
        <v>0</v>
      </c>
      <c r="F104" s="43">
        <v>0</v>
      </c>
      <c r="G104" s="43">
        <v>0</v>
      </c>
      <c r="H104" s="26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21" hidden="1">
      <c r="A105" s="45"/>
      <c r="B105" s="27"/>
      <c r="C105" s="27" t="s">
        <v>202</v>
      </c>
      <c r="D105" s="29" t="s">
        <v>148</v>
      </c>
      <c r="E105" s="43">
        <v>0</v>
      </c>
      <c r="F105" s="43">
        <v>0</v>
      </c>
      <c r="G105" s="43">
        <v>0</v>
      </c>
      <c r="H105" s="26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21" hidden="1">
      <c r="A106" s="45"/>
      <c r="B106" s="27"/>
      <c r="C106" s="27" t="s">
        <v>203</v>
      </c>
      <c r="D106" s="29" t="s">
        <v>150</v>
      </c>
      <c r="E106" s="43">
        <v>0</v>
      </c>
      <c r="F106" s="43">
        <v>0</v>
      </c>
      <c r="G106" s="43">
        <v>0</v>
      </c>
      <c r="H106" s="26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21" hidden="1">
      <c r="A107" s="45"/>
      <c r="B107" s="27"/>
      <c r="C107" s="27" t="s">
        <v>204</v>
      </c>
      <c r="D107" s="29" t="s">
        <v>152</v>
      </c>
      <c r="E107" s="43">
        <v>0</v>
      </c>
      <c r="F107" s="43">
        <v>0</v>
      </c>
      <c r="G107" s="43">
        <v>0</v>
      </c>
      <c r="H107" s="26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21">
      <c r="A108" s="45">
        <v>6</v>
      </c>
      <c r="B108" s="27" t="s">
        <v>205</v>
      </c>
      <c r="C108" s="27"/>
      <c r="D108" s="29"/>
      <c r="E108" s="43">
        <v>0</v>
      </c>
      <c r="F108" s="43">
        <v>0</v>
      </c>
      <c r="G108" s="43">
        <v>0</v>
      </c>
      <c r="H108" s="25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23.25">
      <c r="A109" s="22" t="s">
        <v>206</v>
      </c>
      <c r="B109" s="27"/>
      <c r="C109" s="27"/>
      <c r="D109" s="29"/>
      <c r="E109" s="33"/>
      <c r="F109" s="33"/>
      <c r="G109" s="33"/>
      <c r="H109" s="25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21">
      <c r="A110" s="45">
        <v>7</v>
      </c>
      <c r="B110" s="27" t="s">
        <v>207</v>
      </c>
      <c r="C110" s="27"/>
      <c r="D110" s="36"/>
      <c r="E110" s="57">
        <f>SUM(E111,E122,E133)</f>
        <v>3508</v>
      </c>
      <c r="F110" s="57">
        <f>SUM(F111,F122,F133)</f>
        <v>3199</v>
      </c>
      <c r="G110" s="57">
        <f>SUM(G111,G122,G133)</f>
        <v>3571</v>
      </c>
      <c r="H110" s="26" t="s">
        <v>208</v>
      </c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21">
      <c r="A111" s="45"/>
      <c r="B111" s="27" t="s">
        <v>209</v>
      </c>
      <c r="C111" s="27" t="s">
        <v>38</v>
      </c>
      <c r="D111" s="36"/>
      <c r="E111" s="58">
        <f>SUM(E112:E113)</f>
        <v>2951</v>
      </c>
      <c r="F111" s="58">
        <f>SUM(F112:F113)</f>
        <v>2599</v>
      </c>
      <c r="G111" s="58">
        <f>SUM(G112:G113)</f>
        <v>2926</v>
      </c>
      <c r="H111" s="26" t="s">
        <v>210</v>
      </c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21">
      <c r="A112" s="45"/>
      <c r="B112" s="27"/>
      <c r="C112" s="27" t="s">
        <v>211</v>
      </c>
      <c r="D112" s="36" t="s">
        <v>212</v>
      </c>
      <c r="E112" s="114">
        <v>2951</v>
      </c>
      <c r="F112" s="114">
        <v>2452</v>
      </c>
      <c r="G112" s="114">
        <v>2810</v>
      </c>
      <c r="H112" s="26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21">
      <c r="A113" s="45"/>
      <c r="B113" s="27"/>
      <c r="C113" s="27" t="s">
        <v>213</v>
      </c>
      <c r="D113" s="36" t="s">
        <v>214</v>
      </c>
      <c r="E113" s="114"/>
      <c r="F113" s="114">
        <v>147</v>
      </c>
      <c r="G113" s="114">
        <v>116</v>
      </c>
      <c r="H113" s="26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42">
      <c r="A114" s="45"/>
      <c r="B114" s="27"/>
      <c r="C114" s="27" t="s">
        <v>215</v>
      </c>
      <c r="D114" s="36" t="s">
        <v>216</v>
      </c>
      <c r="E114" s="33">
        <v>804</v>
      </c>
      <c r="F114" s="33">
        <v>727</v>
      </c>
      <c r="G114" s="114">
        <v>810</v>
      </c>
      <c r="H114" s="26" t="s">
        <v>217</v>
      </c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21">
      <c r="A115" s="45"/>
      <c r="B115" s="27"/>
      <c r="C115" s="27" t="s">
        <v>218</v>
      </c>
      <c r="D115" s="36" t="s">
        <v>219</v>
      </c>
      <c r="E115" s="114" t="e">
        <f>NA()</f>
        <v>#N/A</v>
      </c>
      <c r="F115" s="114" t="e">
        <f>NA()</f>
        <v>#N/A</v>
      </c>
      <c r="G115" s="114">
        <f>DataFromFiles!I5</f>
        <v>633</v>
      </c>
      <c r="H115" s="26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63">
      <c r="A116" s="45"/>
      <c r="B116" s="27"/>
      <c r="C116" s="27" t="s">
        <v>220</v>
      </c>
      <c r="D116" s="36" t="s">
        <v>221</v>
      </c>
      <c r="E116" s="33">
        <v>379</v>
      </c>
      <c r="F116" s="33">
        <v>232</v>
      </c>
      <c r="G116" s="114">
        <v>225</v>
      </c>
      <c r="H116" s="26" t="s">
        <v>217</v>
      </c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21">
      <c r="A117" s="45"/>
      <c r="B117" s="27"/>
      <c r="C117" s="27" t="s">
        <v>222</v>
      </c>
      <c r="D117" s="36" t="s">
        <v>583</v>
      </c>
      <c r="E117" s="33">
        <v>0</v>
      </c>
      <c r="F117" s="33">
        <v>0</v>
      </c>
      <c r="G117" s="114">
        <v>0</v>
      </c>
      <c r="H117" s="26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42">
      <c r="A118" s="45"/>
      <c r="B118" s="27"/>
      <c r="C118" s="27" t="s">
        <v>224</v>
      </c>
      <c r="D118" s="130" t="s">
        <v>225</v>
      </c>
      <c r="E118" s="33" t="e">
        <f>NA()</f>
        <v>#N/A</v>
      </c>
      <c r="F118" s="33">
        <v>8</v>
      </c>
      <c r="G118" s="114">
        <v>9</v>
      </c>
      <c r="H118" s="26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21">
      <c r="A119" s="45"/>
      <c r="B119" s="27"/>
      <c r="C119" s="27" t="s">
        <v>226</v>
      </c>
      <c r="D119" s="36" t="s">
        <v>227</v>
      </c>
      <c r="E119" s="114">
        <v>2951</v>
      </c>
      <c r="F119" s="114">
        <v>2599</v>
      </c>
      <c r="G119" s="114">
        <v>2633</v>
      </c>
      <c r="H119" s="26" t="s">
        <v>131</v>
      </c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21">
      <c r="A120" s="45"/>
      <c r="B120" s="27"/>
      <c r="C120" s="27"/>
      <c r="D120" s="36" t="s">
        <v>582</v>
      </c>
      <c r="E120" s="114"/>
      <c r="F120" s="114">
        <v>105</v>
      </c>
      <c r="G120" s="114">
        <v>289</v>
      </c>
      <c r="H120" s="26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42">
      <c r="A121" s="45"/>
      <c r="B121" s="27"/>
      <c r="C121" s="27" t="s">
        <v>228</v>
      </c>
      <c r="D121" s="36" t="s">
        <v>579</v>
      </c>
      <c r="E121" s="114">
        <v>31</v>
      </c>
      <c r="F121" s="33">
        <f>3199-3178</f>
        <v>21</v>
      </c>
      <c r="G121" s="114">
        <v>32</v>
      </c>
      <c r="H121" s="26" t="s">
        <v>143</v>
      </c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21">
      <c r="A122" s="45"/>
      <c r="B122" s="27" t="s">
        <v>229</v>
      </c>
      <c r="C122" s="27" t="s">
        <v>40</v>
      </c>
      <c r="D122" s="36"/>
      <c r="E122" s="58">
        <f>SUM(E123,E126)</f>
        <v>551</v>
      </c>
      <c r="F122" s="58">
        <f>SUM(F123,F126)</f>
        <v>590</v>
      </c>
      <c r="G122" s="58">
        <f>SUM(G123,G126)</f>
        <v>618</v>
      </c>
      <c r="H122" s="26" t="s">
        <v>230</v>
      </c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21">
      <c r="A123" s="45"/>
      <c r="B123" s="27"/>
      <c r="C123" s="27" t="s">
        <v>231</v>
      </c>
      <c r="D123" s="36" t="s">
        <v>212</v>
      </c>
      <c r="E123" s="115">
        <f>SUM(E124:E125)</f>
        <v>244</v>
      </c>
      <c r="F123" s="115">
        <f>SUM(F124:F125)</f>
        <v>248</v>
      </c>
      <c r="G123" s="115">
        <f>SUM(G124:G125)</f>
        <v>274</v>
      </c>
      <c r="H123" s="26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21">
      <c r="A124" s="45"/>
      <c r="B124" s="27"/>
      <c r="C124" s="27"/>
      <c r="D124" s="36" t="s">
        <v>232</v>
      </c>
      <c r="E124" s="33">
        <v>244</v>
      </c>
      <c r="F124" s="33">
        <v>248</v>
      </c>
      <c r="G124" s="114">
        <v>274</v>
      </c>
      <c r="H124" s="26" t="s">
        <v>233</v>
      </c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21">
      <c r="A125" s="45"/>
      <c r="B125" s="27"/>
      <c r="C125" s="27"/>
      <c r="D125" s="36" t="s">
        <v>234</v>
      </c>
      <c r="E125" s="114">
        <f>DataFromFiles!G8</f>
        <v>0</v>
      </c>
      <c r="F125" s="114">
        <f>DataFromFiles!H8</f>
        <v>0</v>
      </c>
      <c r="G125" s="114">
        <v>0</v>
      </c>
      <c r="H125" s="26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21">
      <c r="A126" s="45"/>
      <c r="B126" s="27"/>
      <c r="C126" s="27" t="s">
        <v>235</v>
      </c>
      <c r="D126" s="36" t="s">
        <v>214</v>
      </c>
      <c r="E126" s="115">
        <f>SUM(E127:E128)</f>
        <v>307</v>
      </c>
      <c r="F126" s="115">
        <f>SUM(F127:F128)</f>
        <v>342</v>
      </c>
      <c r="G126" s="115">
        <f>SUM(G127:G128)</f>
        <v>344</v>
      </c>
      <c r="H126" s="26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21" hidden="1">
      <c r="A127" s="45"/>
      <c r="B127" s="27"/>
      <c r="C127" s="27"/>
      <c r="D127" s="36" t="s">
        <v>232</v>
      </c>
      <c r="E127" s="33"/>
      <c r="F127" s="33"/>
      <c r="G127" s="114">
        <v>0</v>
      </c>
      <c r="H127" s="26" t="s">
        <v>233</v>
      </c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21">
      <c r="A128" s="45"/>
      <c r="B128" s="27"/>
      <c r="C128" s="27"/>
      <c r="D128" s="36" t="s">
        <v>234</v>
      </c>
      <c r="E128" s="33">
        <v>307</v>
      </c>
      <c r="F128" s="33">
        <v>342</v>
      </c>
      <c r="G128" s="114">
        <v>344</v>
      </c>
      <c r="H128" s="25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21">
      <c r="A129" s="45"/>
      <c r="B129" s="27"/>
      <c r="C129" s="27" t="s">
        <v>236</v>
      </c>
      <c r="D129" s="36" t="s">
        <v>237</v>
      </c>
      <c r="E129" s="33">
        <v>0</v>
      </c>
      <c r="F129" s="33">
        <v>0</v>
      </c>
      <c r="G129" s="114">
        <v>0</v>
      </c>
      <c r="H129" s="26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21">
      <c r="A130" s="45"/>
      <c r="B130" s="27"/>
      <c r="C130" s="27" t="s">
        <v>238</v>
      </c>
      <c r="D130" s="36" t="s">
        <v>239</v>
      </c>
      <c r="E130" s="33">
        <v>0</v>
      </c>
      <c r="F130" s="33">
        <v>0</v>
      </c>
      <c r="G130" s="114">
        <v>0</v>
      </c>
      <c r="H130" s="26" t="s">
        <v>240</v>
      </c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21">
      <c r="A131" s="45"/>
      <c r="B131" s="27"/>
      <c r="C131" s="27" t="s">
        <v>241</v>
      </c>
      <c r="D131" s="36" t="s">
        <v>223</v>
      </c>
      <c r="E131" s="33" t="e">
        <f>NA()</f>
        <v>#N/A</v>
      </c>
      <c r="F131" s="33" t="e">
        <f>NA()</f>
        <v>#N/A</v>
      </c>
      <c r="G131" s="114">
        <v>12</v>
      </c>
      <c r="H131" s="26" t="s">
        <v>240</v>
      </c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42">
      <c r="A132" s="45"/>
      <c r="B132" s="27"/>
      <c r="C132" s="27" t="s">
        <v>242</v>
      </c>
      <c r="D132" s="130" t="s">
        <v>243</v>
      </c>
      <c r="E132" s="33" t="e">
        <f>NA()</f>
        <v>#N/A</v>
      </c>
      <c r="F132" s="33" t="e">
        <f>NA()</f>
        <v>#N/A</v>
      </c>
      <c r="G132" s="114">
        <v>21</v>
      </c>
      <c r="H132" s="26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21">
      <c r="A133" s="45"/>
      <c r="B133" s="27" t="s">
        <v>244</v>
      </c>
      <c r="C133" s="27" t="s">
        <v>44</v>
      </c>
      <c r="D133" s="36"/>
      <c r="E133" s="115">
        <f>SUM(E134:E135)</f>
        <v>6</v>
      </c>
      <c r="F133" s="115">
        <f>SUM(F134:F135)</f>
        <v>10</v>
      </c>
      <c r="G133" s="115">
        <f>SUM(G134:G135)</f>
        <v>27</v>
      </c>
      <c r="H133" s="26" t="s">
        <v>245</v>
      </c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21">
      <c r="A134" s="45"/>
      <c r="B134" s="27"/>
      <c r="C134" s="27" t="s">
        <v>246</v>
      </c>
      <c r="D134" s="36" t="s">
        <v>212</v>
      </c>
      <c r="E134" s="33">
        <v>6</v>
      </c>
      <c r="F134" s="33">
        <v>10</v>
      </c>
      <c r="G134" s="114">
        <v>27</v>
      </c>
      <c r="H134" s="26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21" hidden="1">
      <c r="A135" s="45"/>
      <c r="B135" s="27"/>
      <c r="C135" s="27" t="s">
        <v>247</v>
      </c>
      <c r="D135" s="36" t="s">
        <v>214</v>
      </c>
      <c r="E135" s="33"/>
      <c r="F135" s="33"/>
      <c r="G135" s="114"/>
      <c r="H135" s="26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21">
      <c r="A136" s="45"/>
      <c r="B136" s="27"/>
      <c r="C136" s="27" t="s">
        <v>248</v>
      </c>
      <c r="D136" s="36" t="s">
        <v>239</v>
      </c>
      <c r="E136" s="33">
        <v>0</v>
      </c>
      <c r="F136" s="33">
        <v>0</v>
      </c>
      <c r="G136" s="114">
        <v>0</v>
      </c>
      <c r="H136" s="26" t="s">
        <v>240</v>
      </c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21">
      <c r="A137" s="45"/>
      <c r="B137" s="27"/>
      <c r="C137" s="27" t="s">
        <v>249</v>
      </c>
      <c r="D137" s="36" t="s">
        <v>223</v>
      </c>
      <c r="E137" s="33" t="e">
        <f>NA()</f>
        <v>#N/A</v>
      </c>
      <c r="F137" s="33" t="e">
        <f>NA()</f>
        <v>#N/A</v>
      </c>
      <c r="G137" s="114">
        <v>1</v>
      </c>
      <c r="H137" s="26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21">
      <c r="A138" s="45">
        <v>8</v>
      </c>
      <c r="B138" s="27" t="s">
        <v>250</v>
      </c>
      <c r="C138" s="27"/>
      <c r="D138" s="36"/>
      <c r="E138" s="59">
        <f>SUM(E139:E140)</f>
        <v>2404.93</v>
      </c>
      <c r="F138" s="59">
        <f>SUM(F139:F140)</f>
        <v>2259.53</v>
      </c>
      <c r="G138" s="59">
        <f>SUM(G139:G140)</f>
        <v>2631.185</v>
      </c>
      <c r="H138" s="26" t="s">
        <v>251</v>
      </c>
      <c r="I138" s="24"/>
      <c r="J138" s="24"/>
      <c r="K138" s="37">
        <f>G138</f>
        <v>2631.185</v>
      </c>
      <c r="L138" s="24"/>
      <c r="M138" s="24"/>
      <c r="N138" s="24"/>
      <c r="O138" s="24"/>
      <c r="P138" s="24"/>
      <c r="Q138" s="24"/>
    </row>
    <row r="139" spans="1:17" ht="21">
      <c r="A139" s="45"/>
      <c r="B139" s="27" t="s">
        <v>252</v>
      </c>
      <c r="C139" s="27" t="s">
        <v>38</v>
      </c>
      <c r="D139" s="29"/>
      <c r="E139" s="116">
        <v>1816.01</v>
      </c>
      <c r="F139" s="116">
        <v>1567.19</v>
      </c>
      <c r="G139" s="116">
        <v>1930.415</v>
      </c>
      <c r="H139" s="26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21">
      <c r="A140" s="45"/>
      <c r="B140" s="27" t="s">
        <v>253</v>
      </c>
      <c r="C140" s="27" t="s">
        <v>254</v>
      </c>
      <c r="D140" s="29"/>
      <c r="E140" s="116">
        <v>588.92</v>
      </c>
      <c r="F140" s="116">
        <v>692.34</v>
      </c>
      <c r="G140" s="116">
        <v>700.77</v>
      </c>
      <c r="H140" s="26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21">
      <c r="A141" s="45"/>
      <c r="B141" s="27" t="s">
        <v>255</v>
      </c>
      <c r="C141" s="27" t="s">
        <v>256</v>
      </c>
      <c r="D141" s="29"/>
      <c r="E141" s="33" t="e">
        <f>NA()</f>
        <v>#N/A</v>
      </c>
      <c r="F141" s="33" t="e">
        <f>NA()</f>
        <v>#N/A</v>
      </c>
      <c r="G141" s="33" t="e">
        <f>NA()</f>
        <v>#N/A</v>
      </c>
      <c r="H141" s="26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21">
      <c r="A142" s="45"/>
      <c r="B142" s="27" t="s">
        <v>257</v>
      </c>
      <c r="C142" s="131" t="s">
        <v>258</v>
      </c>
      <c r="D142" s="136"/>
      <c r="E142" s="33" t="e">
        <f>NA()</f>
        <v>#N/A</v>
      </c>
      <c r="F142" s="33" t="e">
        <f>NA()</f>
        <v>#N/A</v>
      </c>
      <c r="G142" s="33" t="e">
        <f>NA()</f>
        <v>#N/A</v>
      </c>
      <c r="H142" s="38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21">
      <c r="A143" s="45">
        <v>9</v>
      </c>
      <c r="B143" s="27" t="s">
        <v>259</v>
      </c>
      <c r="C143" s="27"/>
      <c r="D143" s="36"/>
      <c r="E143" s="59">
        <f>SUM(E144:E145)</f>
        <v>2387.7</v>
      </c>
      <c r="F143" s="59">
        <f>SUM(F144:F145)</f>
        <v>2208.41</v>
      </c>
      <c r="G143" s="59">
        <f>SUM(G144:G145)</f>
        <v>2660.08</v>
      </c>
      <c r="H143" s="26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21">
      <c r="A144" s="45"/>
      <c r="B144" s="27" t="s">
        <v>260</v>
      </c>
      <c r="C144" s="27" t="s">
        <v>38</v>
      </c>
      <c r="D144" s="29"/>
      <c r="E144" s="116">
        <v>1847.62</v>
      </c>
      <c r="F144" s="116">
        <v>1549.75</v>
      </c>
      <c r="G144" s="116">
        <v>1829.02</v>
      </c>
      <c r="H144" s="26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21">
      <c r="A145" s="45"/>
      <c r="B145" s="27" t="s">
        <v>261</v>
      </c>
      <c r="C145" s="27" t="s">
        <v>254</v>
      </c>
      <c r="D145" s="29"/>
      <c r="E145" s="116">
        <v>540.08</v>
      </c>
      <c r="F145" s="116">
        <v>658.66</v>
      </c>
      <c r="G145" s="116">
        <v>831.06</v>
      </c>
      <c r="H145" s="26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21">
      <c r="A146" s="45"/>
      <c r="B146" s="27" t="s">
        <v>262</v>
      </c>
      <c r="C146" s="27" t="s">
        <v>256</v>
      </c>
      <c r="D146" s="29"/>
      <c r="E146" s="33" t="e">
        <f>NA()</f>
        <v>#N/A</v>
      </c>
      <c r="F146" s="33" t="e">
        <f>NA()</f>
        <v>#N/A</v>
      </c>
      <c r="G146" s="33" t="e">
        <f>NA()</f>
        <v>#N/A</v>
      </c>
      <c r="H146" s="26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21">
      <c r="A147" s="45"/>
      <c r="B147" s="27" t="s">
        <v>263</v>
      </c>
      <c r="C147" s="131" t="s">
        <v>258</v>
      </c>
      <c r="D147" s="136"/>
      <c r="E147" s="33" t="e">
        <f>NA()</f>
        <v>#N/A</v>
      </c>
      <c r="F147" s="33" t="e">
        <f>NA()</f>
        <v>#N/A</v>
      </c>
      <c r="G147" s="33" t="e">
        <f>NA()</f>
        <v>#N/A</v>
      </c>
      <c r="H147" s="38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23.25">
      <c r="A148" s="22" t="s">
        <v>264</v>
      </c>
      <c r="B148" s="27"/>
      <c r="C148" s="27"/>
      <c r="D148" s="29"/>
      <c r="E148" s="33"/>
      <c r="F148" s="33"/>
      <c r="G148" s="33"/>
      <c r="H148" s="25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21">
      <c r="A149" s="45">
        <v>10</v>
      </c>
      <c r="B149" s="27" t="s">
        <v>666</v>
      </c>
      <c r="C149" s="27"/>
      <c r="D149" s="36"/>
      <c r="E149" s="56">
        <f>SUM(E150,E167,E177)</f>
        <v>544</v>
      </c>
      <c r="F149" s="56">
        <f>SUM(F150,F167,F177)</f>
        <v>603</v>
      </c>
      <c r="G149" s="56">
        <f>SUM(G150,G167,G177)</f>
        <v>607</v>
      </c>
      <c r="H149" s="26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21">
      <c r="A150" s="45"/>
      <c r="B150" s="27" t="s">
        <v>217</v>
      </c>
      <c r="C150" s="27" t="s">
        <v>667</v>
      </c>
      <c r="D150" s="36"/>
      <c r="E150" s="44">
        <f>SUM(E151:E152)</f>
        <v>435</v>
      </c>
      <c r="F150" s="44">
        <f>SUM(F151:F152)</f>
        <v>457</v>
      </c>
      <c r="G150" s="44">
        <f>SUM(G151:G152)</f>
        <v>528</v>
      </c>
      <c r="H150" s="26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21">
      <c r="A151" s="45"/>
      <c r="B151" s="27"/>
      <c r="C151" s="27" t="s">
        <v>265</v>
      </c>
      <c r="D151" s="36" t="s">
        <v>212</v>
      </c>
      <c r="E151" s="33">
        <f>DataFromFiles!F18</f>
        <v>435</v>
      </c>
      <c r="F151" s="33">
        <f>DataFromFiles!G18</f>
        <v>457</v>
      </c>
      <c r="G151" s="72">
        <v>528</v>
      </c>
      <c r="H151" s="26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21">
      <c r="A152" s="45"/>
      <c r="B152" s="27"/>
      <c r="C152" s="27" t="s">
        <v>266</v>
      </c>
      <c r="D152" s="36" t="s">
        <v>214</v>
      </c>
      <c r="E152" s="33">
        <f>DataFromFiles!F19</f>
        <v>0</v>
      </c>
      <c r="F152" s="33">
        <f>DataFromFiles!G19</f>
        <v>0</v>
      </c>
      <c r="G152" s="72">
        <v>0</v>
      </c>
      <c r="H152" s="26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21">
      <c r="A153" s="45"/>
      <c r="B153" s="27"/>
      <c r="C153" s="27" t="s">
        <v>267</v>
      </c>
      <c r="D153" s="36" t="s">
        <v>268</v>
      </c>
      <c r="E153" s="33" t="e">
        <f>NA()</f>
        <v>#N/A</v>
      </c>
      <c r="F153" s="33" t="e">
        <f>NA()</f>
        <v>#N/A</v>
      </c>
      <c r="G153" s="72" t="e">
        <f>NA()</f>
        <v>#N/A</v>
      </c>
      <c r="H153" s="26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21">
      <c r="A154" s="45"/>
      <c r="B154" s="27"/>
      <c r="C154" s="27" t="s">
        <v>269</v>
      </c>
      <c r="D154" s="36" t="s">
        <v>270</v>
      </c>
      <c r="E154" s="33">
        <f>DataFromFiles!F17</f>
        <v>301</v>
      </c>
      <c r="F154" s="33">
        <f>DataFromFiles!G17</f>
        <v>341</v>
      </c>
      <c r="G154" s="72">
        <v>371</v>
      </c>
      <c r="H154" s="26" t="s">
        <v>74</v>
      </c>
      <c r="I154" s="24"/>
      <c r="J154" s="24"/>
      <c r="K154" s="24">
        <f>G154</f>
        <v>371</v>
      </c>
      <c r="L154" s="24"/>
      <c r="M154" s="24"/>
      <c r="N154" s="24"/>
      <c r="O154" s="24"/>
      <c r="P154" s="24"/>
      <c r="Q154" s="24"/>
    </row>
    <row r="155" spans="1:17" ht="63">
      <c r="A155" s="45"/>
      <c r="B155" s="27"/>
      <c r="C155" s="27" t="s">
        <v>271</v>
      </c>
      <c r="D155" s="36" t="s">
        <v>272</v>
      </c>
      <c r="E155" s="114">
        <f>DataFromFiles!C4</f>
        <v>594</v>
      </c>
      <c r="F155" s="114">
        <f>DataFromFiles!D4</f>
        <v>821</v>
      </c>
      <c r="G155" s="72">
        <v>764</v>
      </c>
      <c r="H155" s="26" t="s">
        <v>74</v>
      </c>
      <c r="I155" s="24"/>
      <c r="J155" s="24"/>
      <c r="K155" s="30"/>
      <c r="L155" s="24"/>
      <c r="M155" s="24"/>
      <c r="N155" s="24">
        <f>G155</f>
        <v>764</v>
      </c>
      <c r="O155" s="24"/>
      <c r="P155" s="24"/>
      <c r="Q155" s="24"/>
    </row>
    <row r="156" spans="1:17" ht="21">
      <c r="A156" s="45"/>
      <c r="B156" s="27"/>
      <c r="C156" s="27" t="s">
        <v>273</v>
      </c>
      <c r="D156" s="29" t="s">
        <v>274</v>
      </c>
      <c r="E156" s="33">
        <v>0</v>
      </c>
      <c r="F156" s="33">
        <v>0</v>
      </c>
      <c r="G156" s="72">
        <v>0</v>
      </c>
      <c r="H156" s="26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21">
      <c r="A157" s="45"/>
      <c r="B157" s="27"/>
      <c r="C157" s="27" t="s">
        <v>275</v>
      </c>
      <c r="D157" s="117" t="s">
        <v>276</v>
      </c>
      <c r="E157" s="33">
        <v>351</v>
      </c>
      <c r="F157" s="33">
        <v>374</v>
      </c>
      <c r="G157" s="72">
        <v>493</v>
      </c>
      <c r="H157" s="26" t="s">
        <v>277</v>
      </c>
      <c r="I157" s="24"/>
      <c r="J157" s="24"/>
      <c r="K157" s="24"/>
      <c r="L157" s="24"/>
      <c r="M157" s="24"/>
      <c r="N157" s="24">
        <f>G157-G158</f>
        <v>429</v>
      </c>
      <c r="O157" s="24"/>
      <c r="P157" s="24"/>
      <c r="Q157" s="24"/>
    </row>
    <row r="158" spans="1:17" ht="21">
      <c r="A158" s="45"/>
      <c r="B158" s="27"/>
      <c r="C158" s="27" t="s">
        <v>278</v>
      </c>
      <c r="D158" s="39" t="s">
        <v>279</v>
      </c>
      <c r="E158" s="33">
        <v>75</v>
      </c>
      <c r="F158" s="33">
        <v>73</v>
      </c>
      <c r="G158" s="72">
        <v>64</v>
      </c>
      <c r="H158" s="26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21">
      <c r="A159" s="45"/>
      <c r="B159" s="27"/>
      <c r="C159" s="27" t="s">
        <v>280</v>
      </c>
      <c r="D159" s="117" t="s">
        <v>281</v>
      </c>
      <c r="E159" s="33">
        <v>235</v>
      </c>
      <c r="F159" s="33">
        <v>260</v>
      </c>
      <c r="G159" s="72">
        <v>351</v>
      </c>
      <c r="H159" s="26" t="s">
        <v>277</v>
      </c>
      <c r="I159" s="24"/>
      <c r="J159" s="24"/>
      <c r="K159" s="24">
        <f>G159</f>
        <v>351</v>
      </c>
      <c r="L159" s="24"/>
      <c r="M159" s="24"/>
      <c r="N159" s="24"/>
      <c r="O159" s="24"/>
      <c r="P159" s="24"/>
      <c r="Q159" s="24"/>
    </row>
    <row r="160" spans="1:17" ht="21">
      <c r="A160" s="45"/>
      <c r="B160" s="27"/>
      <c r="C160" s="34"/>
      <c r="D160" s="39" t="s">
        <v>282</v>
      </c>
      <c r="E160" s="33" t="e">
        <f>NA()</f>
        <v>#N/A</v>
      </c>
      <c r="F160" s="33">
        <v>6</v>
      </c>
      <c r="G160" s="72">
        <v>6</v>
      </c>
      <c r="H160" s="31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21">
      <c r="A161" s="45"/>
      <c r="B161" s="27"/>
      <c r="C161" s="34"/>
      <c r="D161" s="39" t="s">
        <v>283</v>
      </c>
      <c r="E161" s="33" t="e">
        <f>NA()</f>
        <v>#N/A</v>
      </c>
      <c r="F161" s="33">
        <v>250</v>
      </c>
      <c r="G161" s="72">
        <v>318</v>
      </c>
      <c r="H161" s="31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21">
      <c r="A162" s="45"/>
      <c r="B162" s="27"/>
      <c r="C162" s="34"/>
      <c r="D162" s="117" t="s">
        <v>284</v>
      </c>
      <c r="E162" s="33">
        <v>13</v>
      </c>
      <c r="F162" s="33">
        <v>18</v>
      </c>
      <c r="G162" s="72">
        <v>13</v>
      </c>
      <c r="H162" s="31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21">
      <c r="A163" s="45"/>
      <c r="B163" s="27"/>
      <c r="C163" s="34"/>
      <c r="D163" s="117" t="s">
        <v>285</v>
      </c>
      <c r="E163" s="33">
        <v>207</v>
      </c>
      <c r="F163" s="33">
        <v>235</v>
      </c>
      <c r="G163" s="72">
        <v>270</v>
      </c>
      <c r="H163" s="26" t="s">
        <v>66</v>
      </c>
      <c r="I163" s="24"/>
      <c r="J163" s="24"/>
      <c r="K163" s="24">
        <f>G163</f>
        <v>270</v>
      </c>
      <c r="L163" s="24"/>
      <c r="M163" s="24"/>
      <c r="N163" s="24">
        <f>G159</f>
        <v>351</v>
      </c>
      <c r="O163" s="24"/>
      <c r="P163" s="24"/>
      <c r="Q163" s="24"/>
    </row>
    <row r="164" spans="1:17" ht="21">
      <c r="A164" s="45"/>
      <c r="B164" s="27"/>
      <c r="C164" s="34"/>
      <c r="D164" s="117" t="s">
        <v>286</v>
      </c>
      <c r="E164" s="33">
        <v>209</v>
      </c>
      <c r="F164" s="33">
        <v>242</v>
      </c>
      <c r="G164" s="72">
        <v>326</v>
      </c>
      <c r="H164" s="26" t="s">
        <v>52</v>
      </c>
      <c r="I164" s="24"/>
      <c r="J164" s="24"/>
      <c r="K164" s="24">
        <f>G164</f>
        <v>326</v>
      </c>
      <c r="L164" s="24"/>
      <c r="M164" s="24"/>
      <c r="N164" s="24">
        <f>G159</f>
        <v>351</v>
      </c>
      <c r="O164" s="24"/>
      <c r="P164" s="24"/>
      <c r="Q164" s="24"/>
    </row>
    <row r="165" spans="1:17" ht="21">
      <c r="A165" s="45"/>
      <c r="B165" s="27"/>
      <c r="C165" s="27" t="s">
        <v>287</v>
      </c>
      <c r="D165" s="117" t="s">
        <v>288</v>
      </c>
      <c r="E165" s="33" t="s">
        <v>289</v>
      </c>
      <c r="F165" s="33" t="s">
        <v>289</v>
      </c>
      <c r="G165" s="72" t="s">
        <v>289</v>
      </c>
      <c r="H165" s="26" t="s">
        <v>290</v>
      </c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21">
      <c r="A166" s="45"/>
      <c r="B166" s="27"/>
      <c r="C166" s="27" t="s">
        <v>291</v>
      </c>
      <c r="D166" s="117" t="s">
        <v>292</v>
      </c>
      <c r="E166" s="33" t="s">
        <v>289</v>
      </c>
      <c r="F166" s="33" t="s">
        <v>289</v>
      </c>
      <c r="G166" s="72" t="s">
        <v>289</v>
      </c>
      <c r="H166" s="26" t="s">
        <v>290</v>
      </c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21">
      <c r="A167" s="45"/>
      <c r="B167" s="27" t="s">
        <v>293</v>
      </c>
      <c r="C167" s="27" t="s">
        <v>668</v>
      </c>
      <c r="D167" s="36"/>
      <c r="E167" s="60">
        <f>SUM(E168,E171)</f>
        <v>109</v>
      </c>
      <c r="F167" s="60">
        <f>SUM(F168,F171)</f>
        <v>145</v>
      </c>
      <c r="G167" s="70">
        <f>SUM(G168,G171)</f>
        <v>79</v>
      </c>
      <c r="H167" s="25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21">
      <c r="A168" s="45"/>
      <c r="B168" s="27"/>
      <c r="C168" s="27" t="s">
        <v>294</v>
      </c>
      <c r="D168" s="36" t="s">
        <v>212</v>
      </c>
      <c r="E168" s="33">
        <f>SUM(E169:E170)</f>
        <v>39</v>
      </c>
      <c r="F168" s="33">
        <f>SUM(F169:F170)</f>
        <v>48</v>
      </c>
      <c r="G168" s="72">
        <f>SUM(G169:G170)</f>
        <v>43</v>
      </c>
      <c r="H168" s="26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21">
      <c r="A169" s="45"/>
      <c r="B169" s="27"/>
      <c r="C169" s="27"/>
      <c r="D169" s="36" t="s">
        <v>232</v>
      </c>
      <c r="E169" s="33">
        <f>DataFromFiles!G20</f>
        <v>39</v>
      </c>
      <c r="F169" s="33">
        <f>DataFromFiles!H20</f>
        <v>48</v>
      </c>
      <c r="G169" s="72">
        <f>DataFromFiles!I20</f>
        <v>43</v>
      </c>
      <c r="H169" s="26" t="s">
        <v>115</v>
      </c>
      <c r="I169" s="24"/>
      <c r="J169" s="24"/>
      <c r="K169" s="24"/>
      <c r="L169" s="24"/>
      <c r="M169" s="24"/>
      <c r="N169" s="24">
        <f>SUM(G169,G172,G177)</f>
        <v>43</v>
      </c>
      <c r="O169" s="24"/>
      <c r="P169" s="24"/>
      <c r="Q169" s="24"/>
    </row>
    <row r="170" spans="1:17" ht="21">
      <c r="A170" s="45"/>
      <c r="B170" s="27"/>
      <c r="C170" s="27"/>
      <c r="D170" s="36" t="s">
        <v>234</v>
      </c>
      <c r="E170" s="33"/>
      <c r="F170" s="33"/>
      <c r="G170" s="72">
        <v>0</v>
      </c>
      <c r="H170" s="26" t="s">
        <v>119</v>
      </c>
      <c r="I170" s="24"/>
      <c r="J170" s="24"/>
      <c r="K170" s="24"/>
      <c r="L170" s="24"/>
      <c r="M170" s="24"/>
      <c r="N170" s="24">
        <f>SUM(G170,G173)</f>
        <v>36</v>
      </c>
      <c r="O170" s="24"/>
      <c r="P170" s="24"/>
      <c r="Q170" s="24"/>
    </row>
    <row r="171" spans="1:17" ht="21">
      <c r="A171" s="45"/>
      <c r="B171" s="27"/>
      <c r="C171" s="27" t="s">
        <v>295</v>
      </c>
      <c r="D171" s="36" t="s">
        <v>214</v>
      </c>
      <c r="E171" s="108">
        <f>SUM(E172:E173)</f>
        <v>70</v>
      </c>
      <c r="F171" s="108">
        <f>SUM(F172:F173)</f>
        <v>97</v>
      </c>
      <c r="G171" s="109">
        <f>SUM(G172:G173)</f>
        <v>36</v>
      </c>
      <c r="H171" s="26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21" hidden="1">
      <c r="A172" s="45"/>
      <c r="B172" s="27"/>
      <c r="C172" s="27"/>
      <c r="D172" s="36" t="s">
        <v>232</v>
      </c>
      <c r="E172" s="33"/>
      <c r="F172" s="33"/>
      <c r="G172" s="72"/>
      <c r="H172" s="26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21">
      <c r="A173" s="45"/>
      <c r="B173" s="27"/>
      <c r="C173" s="27"/>
      <c r="D173" s="36" t="s">
        <v>234</v>
      </c>
      <c r="E173" s="33">
        <f>DataFromFiles!G23</f>
        <v>70</v>
      </c>
      <c r="F173" s="33">
        <f>DataFromFiles!H23</f>
        <v>97</v>
      </c>
      <c r="G173" s="72">
        <f>DataFromFiles!I23</f>
        <v>36</v>
      </c>
      <c r="H173" s="26" t="s">
        <v>119</v>
      </c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21">
      <c r="A174" s="45"/>
      <c r="B174" s="27"/>
      <c r="C174" s="27" t="s">
        <v>296</v>
      </c>
      <c r="D174" s="36" t="s">
        <v>297</v>
      </c>
      <c r="E174" s="33" t="e">
        <f>NA()</f>
        <v>#N/A</v>
      </c>
      <c r="F174" s="33" t="e">
        <f>NA()</f>
        <v>#N/A</v>
      </c>
      <c r="G174" s="72">
        <v>0</v>
      </c>
      <c r="H174" s="26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21">
      <c r="A175" s="45"/>
      <c r="B175" s="27"/>
      <c r="C175" s="27" t="s">
        <v>298</v>
      </c>
      <c r="D175" s="36" t="s">
        <v>299</v>
      </c>
      <c r="E175" s="33" t="e">
        <f>NA()</f>
        <v>#N/A</v>
      </c>
      <c r="F175" s="33" t="e">
        <f>NA()</f>
        <v>#N/A</v>
      </c>
      <c r="G175" s="72">
        <v>0</v>
      </c>
      <c r="H175" s="26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21">
      <c r="A176" s="45"/>
      <c r="B176" s="27"/>
      <c r="C176" s="27" t="s">
        <v>300</v>
      </c>
      <c r="D176" s="36" t="s">
        <v>268</v>
      </c>
      <c r="E176" s="33" t="e">
        <f>NA()</f>
        <v>#N/A</v>
      </c>
      <c r="F176" s="33" t="e">
        <f>NA()</f>
        <v>#N/A</v>
      </c>
      <c r="G176" s="72" t="e">
        <f>NA()</f>
        <v>#N/A</v>
      </c>
      <c r="H176" s="26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21">
      <c r="A177" s="45"/>
      <c r="B177" s="27" t="s">
        <v>301</v>
      </c>
      <c r="C177" s="27" t="s">
        <v>669</v>
      </c>
      <c r="D177" s="36"/>
      <c r="E177" s="60">
        <f>SUM(E178:E179)</f>
        <v>0</v>
      </c>
      <c r="F177" s="60">
        <f>SUM(F178:F179)</f>
        <v>1</v>
      </c>
      <c r="G177" s="70">
        <f>SUM(G178:G179)</f>
        <v>0</v>
      </c>
      <c r="H177" s="26" t="s">
        <v>302</v>
      </c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21">
      <c r="A178" s="45"/>
      <c r="B178" s="27"/>
      <c r="C178" s="27" t="s">
        <v>303</v>
      </c>
      <c r="D178" s="36" t="s">
        <v>212</v>
      </c>
      <c r="E178" s="33">
        <f>DataFromFiles!G24</f>
        <v>0</v>
      </c>
      <c r="F178" s="33">
        <f>DataFromFiles!H24</f>
        <v>1</v>
      </c>
      <c r="G178" s="72">
        <f>DataFromFiles!I24</f>
        <v>0</v>
      </c>
      <c r="H178" s="26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21" hidden="1">
      <c r="A179" s="45"/>
      <c r="B179" s="27"/>
      <c r="C179" s="27" t="s">
        <v>304</v>
      </c>
      <c r="D179" s="36" t="s">
        <v>214</v>
      </c>
      <c r="E179" s="33"/>
      <c r="F179" s="33"/>
      <c r="G179" s="72"/>
      <c r="H179" s="26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21">
      <c r="A180" s="45"/>
      <c r="B180" s="27"/>
      <c r="C180" s="27" t="s">
        <v>305</v>
      </c>
      <c r="D180" s="36" t="s">
        <v>299</v>
      </c>
      <c r="E180" s="33" t="e">
        <f>NA()</f>
        <v>#N/A</v>
      </c>
      <c r="F180" s="33" t="e">
        <f>NA()</f>
        <v>#N/A</v>
      </c>
      <c r="G180" s="72">
        <v>0</v>
      </c>
      <c r="H180" s="26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21">
      <c r="A181" s="45"/>
      <c r="B181" s="27"/>
      <c r="C181" s="27" t="s">
        <v>306</v>
      </c>
      <c r="D181" s="36" t="s">
        <v>268</v>
      </c>
      <c r="E181" s="33" t="e">
        <f>NA()</f>
        <v>#N/A</v>
      </c>
      <c r="F181" s="33" t="e">
        <f>NA()</f>
        <v>#N/A</v>
      </c>
      <c r="G181" s="72">
        <v>0</v>
      </c>
      <c r="H181" s="26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21">
      <c r="A182" s="45">
        <v>11</v>
      </c>
      <c r="B182" s="27" t="s">
        <v>307</v>
      </c>
      <c r="C182" s="27"/>
      <c r="D182" s="117"/>
      <c r="E182" s="57">
        <f>SUM(E184:E186)</f>
        <v>2015</v>
      </c>
      <c r="F182" s="57">
        <f>SUM(F184:F186)</f>
        <v>2163</v>
      </c>
      <c r="G182" s="57">
        <v>2419</v>
      </c>
      <c r="H182" s="26" t="s">
        <v>61</v>
      </c>
      <c r="I182" s="24"/>
      <c r="J182" s="24"/>
      <c r="K182" s="24"/>
      <c r="L182" s="24"/>
      <c r="M182" s="24"/>
      <c r="N182" s="35">
        <f>G182+G110</f>
        <v>5990</v>
      </c>
      <c r="O182" s="24"/>
      <c r="P182" s="24"/>
      <c r="Q182" s="24"/>
    </row>
    <row r="183" spans="1:17" ht="21">
      <c r="A183" s="45"/>
      <c r="B183" s="27" t="s">
        <v>73</v>
      </c>
      <c r="C183" s="27" t="s">
        <v>308</v>
      </c>
      <c r="D183" s="117"/>
      <c r="E183" s="118" t="str">
        <f>E4-5&amp;"-"&amp;E4-1</f>
        <v>2543-2547</v>
      </c>
      <c r="F183" s="118" t="str">
        <f>F4-5&amp;"-"&amp;F4-1</f>
        <v>2544-2548</v>
      </c>
      <c r="G183" s="118" t="str">
        <f>G4-5&amp;"-"&amp;G4-1</f>
        <v>2545-2549</v>
      </c>
      <c r="H183" s="26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21">
      <c r="A184" s="45"/>
      <c r="B184" s="27" t="s">
        <v>51</v>
      </c>
      <c r="C184" s="27" t="s">
        <v>38</v>
      </c>
      <c r="D184" s="40"/>
      <c r="E184" s="114">
        <f>SUM(DataFromFiles!B18:F19)</f>
        <v>1890</v>
      </c>
      <c r="F184" s="114">
        <f>SUM(DataFromFiles!C18:G19)</f>
        <v>1955</v>
      </c>
      <c r="G184" s="114">
        <f>SUM(DataFromFiles!D18:H18)</f>
        <v>2076</v>
      </c>
      <c r="H184" s="26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21">
      <c r="A185" s="45"/>
      <c r="B185" s="27" t="s">
        <v>54</v>
      </c>
      <c r="C185" s="27" t="s">
        <v>40</v>
      </c>
      <c r="D185" s="40"/>
      <c r="E185" s="114">
        <f>SUM(DataFromFiles!B20:F23)</f>
        <v>125</v>
      </c>
      <c r="F185" s="114">
        <f>SUM(DataFromFiles!C20:G23)</f>
        <v>208</v>
      </c>
      <c r="G185" s="114">
        <f>SUM(DataFromFiles!D20:H23)</f>
        <v>334</v>
      </c>
      <c r="H185" s="26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21">
      <c r="A186" s="45"/>
      <c r="B186" s="27" t="s">
        <v>70</v>
      </c>
      <c r="C186" s="27" t="s">
        <v>44</v>
      </c>
      <c r="D186" s="40"/>
      <c r="E186" s="114">
        <f>SUM(DataFromFiles!B24:F25)</f>
        <v>0</v>
      </c>
      <c r="F186" s="114">
        <f>SUM(DataFromFiles!C24:G25)</f>
        <v>0</v>
      </c>
      <c r="G186" s="114">
        <f>SUM(DataFromFiles!D24:H24)</f>
        <v>1</v>
      </c>
      <c r="H186" s="26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69.75" customHeight="1">
      <c r="A187" s="45"/>
      <c r="B187" s="27" t="s">
        <v>309</v>
      </c>
      <c r="C187" s="131" t="s">
        <v>310</v>
      </c>
      <c r="D187" s="132"/>
      <c r="E187" s="33">
        <v>61</v>
      </c>
      <c r="F187" s="33">
        <f>39+3</f>
        <v>42</v>
      </c>
      <c r="G187" s="33">
        <v>83</v>
      </c>
      <c r="H187" s="26">
        <v>2.12</v>
      </c>
      <c r="I187" s="24"/>
      <c r="J187" s="24"/>
      <c r="K187" s="24">
        <f>G187</f>
        <v>83</v>
      </c>
      <c r="L187" s="24"/>
      <c r="M187" s="24"/>
      <c r="N187" s="24"/>
      <c r="O187" s="24"/>
      <c r="P187" s="24"/>
      <c r="Q187" s="24"/>
    </row>
    <row r="188" spans="1:17" ht="21">
      <c r="A188" s="45">
        <v>12</v>
      </c>
      <c r="B188" s="27" t="s">
        <v>311</v>
      </c>
      <c r="C188" s="27"/>
      <c r="D188" s="117"/>
      <c r="E188" s="33"/>
      <c r="F188" s="33"/>
      <c r="G188" s="91"/>
      <c r="H188" s="26" t="s">
        <v>59</v>
      </c>
      <c r="I188" s="24"/>
      <c r="J188" s="24"/>
      <c r="K188" s="24"/>
      <c r="L188" s="24"/>
      <c r="M188" s="24"/>
      <c r="N188" s="24"/>
      <c r="O188" s="24"/>
      <c r="P188" s="24"/>
      <c r="Q188" s="41">
        <f>G188</f>
        <v>0</v>
      </c>
    </row>
    <row r="189" spans="1:17" ht="21">
      <c r="A189" s="45"/>
      <c r="B189" s="27" t="s">
        <v>312</v>
      </c>
      <c r="C189" s="27" t="s">
        <v>313</v>
      </c>
      <c r="D189" s="117"/>
      <c r="E189" s="33">
        <v>70</v>
      </c>
      <c r="F189" s="33">
        <v>47</v>
      </c>
      <c r="G189" s="33">
        <v>95</v>
      </c>
      <c r="H189" s="26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21">
      <c r="A190" s="45"/>
      <c r="B190" s="27" t="s">
        <v>314</v>
      </c>
      <c r="C190" s="34" t="s">
        <v>315</v>
      </c>
      <c r="D190" s="117"/>
      <c r="E190" s="33">
        <v>3.64</v>
      </c>
      <c r="F190" s="33">
        <v>3.84</v>
      </c>
      <c r="G190" s="91">
        <v>3.775</v>
      </c>
      <c r="H190" s="31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21">
      <c r="A191" s="45"/>
      <c r="B191" s="27" t="s">
        <v>316</v>
      </c>
      <c r="C191" s="34" t="s">
        <v>317</v>
      </c>
      <c r="D191" s="117"/>
      <c r="E191" s="33"/>
      <c r="F191" s="33"/>
      <c r="G191" s="33"/>
      <c r="H191" s="42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21">
      <c r="A192" s="45"/>
      <c r="B192" s="27"/>
      <c r="C192" s="27" t="s">
        <v>318</v>
      </c>
      <c r="D192" s="117" t="s">
        <v>319</v>
      </c>
      <c r="E192" s="91">
        <v>3.53</v>
      </c>
      <c r="F192" s="91">
        <v>3.6744444444444446</v>
      </c>
      <c r="G192" s="91">
        <v>3.635</v>
      </c>
      <c r="H192" s="26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21">
      <c r="A193" s="45"/>
      <c r="B193" s="27"/>
      <c r="C193" s="27" t="s">
        <v>320</v>
      </c>
      <c r="D193" s="117" t="s">
        <v>321</v>
      </c>
      <c r="E193" s="91">
        <v>3.54</v>
      </c>
      <c r="F193" s="91">
        <v>3.7518181818181815</v>
      </c>
      <c r="G193" s="91">
        <v>3.665</v>
      </c>
      <c r="H193" s="26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21">
      <c r="A194" s="45"/>
      <c r="B194" s="27"/>
      <c r="C194" s="27" t="s">
        <v>322</v>
      </c>
      <c r="D194" s="117" t="s">
        <v>323</v>
      </c>
      <c r="E194" s="91">
        <v>3.68</v>
      </c>
      <c r="F194" s="91">
        <v>3.9725</v>
      </c>
      <c r="G194" s="91">
        <v>3.84</v>
      </c>
      <c r="H194" s="26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21">
      <c r="A195" s="45"/>
      <c r="B195" s="27"/>
      <c r="C195" s="27" t="s">
        <v>324</v>
      </c>
      <c r="D195" s="117" t="s">
        <v>325</v>
      </c>
      <c r="E195" s="91">
        <v>3.9</v>
      </c>
      <c r="F195" s="91">
        <v>4.1692857142857145</v>
      </c>
      <c r="G195" s="91">
        <v>4.045</v>
      </c>
      <c r="H195" s="26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21">
      <c r="A196" s="45"/>
      <c r="B196" s="27" t="s">
        <v>326</v>
      </c>
      <c r="C196" s="34" t="s">
        <v>327</v>
      </c>
      <c r="D196" s="117"/>
      <c r="E196" s="33"/>
      <c r="F196" s="33"/>
      <c r="G196" s="33">
        <v>0.88</v>
      </c>
      <c r="H196" s="42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21">
      <c r="A197" s="45"/>
      <c r="B197" s="27"/>
      <c r="C197" s="27" t="s">
        <v>328</v>
      </c>
      <c r="D197" s="117" t="s">
        <v>319</v>
      </c>
      <c r="E197" s="91">
        <v>0.5</v>
      </c>
      <c r="F197" s="91">
        <v>0.98</v>
      </c>
      <c r="G197" s="91">
        <v>0.96</v>
      </c>
      <c r="H197" s="26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21">
      <c r="A198" s="45"/>
      <c r="B198" s="27"/>
      <c r="C198" s="27" t="s">
        <v>329</v>
      </c>
      <c r="D198" s="117" t="s">
        <v>321</v>
      </c>
      <c r="E198" s="91">
        <v>0.52</v>
      </c>
      <c r="F198" s="91">
        <v>0.95</v>
      </c>
      <c r="G198" s="91">
        <v>0.94</v>
      </c>
      <c r="H198" s="26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21">
      <c r="A199" s="45"/>
      <c r="B199" s="27"/>
      <c r="C199" s="27" t="s">
        <v>330</v>
      </c>
      <c r="D199" s="117" t="s">
        <v>323</v>
      </c>
      <c r="E199" s="91">
        <v>0.58</v>
      </c>
      <c r="F199" s="91">
        <v>0.91</v>
      </c>
      <c r="G199" s="91">
        <v>0.89</v>
      </c>
      <c r="H199" s="26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21">
      <c r="A200" s="45"/>
      <c r="B200" s="27"/>
      <c r="C200" s="27" t="s">
        <v>331</v>
      </c>
      <c r="D200" s="117" t="s">
        <v>325</v>
      </c>
      <c r="E200" s="91">
        <v>0.65</v>
      </c>
      <c r="F200" s="91">
        <v>0.96</v>
      </c>
      <c r="G200" s="91">
        <v>1.06</v>
      </c>
      <c r="H200" s="26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23.25">
      <c r="A201" s="22" t="s">
        <v>332</v>
      </c>
      <c r="B201" s="27"/>
      <c r="C201" s="27"/>
      <c r="D201" s="29"/>
      <c r="E201" s="69">
        <f>SUM(E205:E206,E208:E211,E235:E236)</f>
        <v>23</v>
      </c>
      <c r="F201" s="69">
        <f>SUM(F205:F206,F208:F211,F235:F236)</f>
        <v>26</v>
      </c>
      <c r="G201" s="69">
        <f>SUM(G205:G206,G208:G211)</f>
        <v>35</v>
      </c>
      <c r="H201" s="25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21">
      <c r="A202" s="45">
        <v>13</v>
      </c>
      <c r="B202" s="27" t="s">
        <v>664</v>
      </c>
      <c r="C202" s="27"/>
      <c r="D202" s="117"/>
      <c r="E202" s="33"/>
      <c r="F202" s="33"/>
      <c r="G202" s="33"/>
      <c r="H202" s="26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21">
      <c r="A203" s="45"/>
      <c r="B203" s="27" t="s">
        <v>333</v>
      </c>
      <c r="C203" s="27" t="s">
        <v>334</v>
      </c>
      <c r="D203" s="117"/>
      <c r="E203" s="33">
        <v>57</v>
      </c>
      <c r="F203" s="33">
        <v>39</v>
      </c>
      <c r="G203" s="77">
        <v>79</v>
      </c>
      <c r="H203" s="99" t="s">
        <v>661</v>
      </c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21">
      <c r="A204" s="45"/>
      <c r="B204" s="27" t="s">
        <v>335</v>
      </c>
      <c r="C204" s="27" t="s">
        <v>336</v>
      </c>
      <c r="D204" s="117"/>
      <c r="E204" s="72">
        <v>0</v>
      </c>
      <c r="F204" s="72">
        <v>0</v>
      </c>
      <c r="G204" s="78">
        <v>4</v>
      </c>
      <c r="H204" s="99" t="s">
        <v>661</v>
      </c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21">
      <c r="A205" s="45"/>
      <c r="B205" s="27" t="s">
        <v>337</v>
      </c>
      <c r="C205" s="27" t="s">
        <v>338</v>
      </c>
      <c r="D205" s="117"/>
      <c r="E205" s="72">
        <v>23</v>
      </c>
      <c r="F205" s="72">
        <v>22</v>
      </c>
      <c r="G205" s="78">
        <v>32</v>
      </c>
      <c r="H205" s="99" t="s">
        <v>661</v>
      </c>
      <c r="I205" s="100"/>
      <c r="J205" s="24"/>
      <c r="K205" s="24"/>
      <c r="L205" s="24"/>
      <c r="M205" s="24"/>
      <c r="N205" s="24"/>
      <c r="O205" s="24"/>
      <c r="P205" s="24"/>
      <c r="Q205" s="24">
        <f>SUM(G205:G206,G208:G211,G235:G236)</f>
        <v>35</v>
      </c>
    </row>
    <row r="206" spans="1:17" ht="21">
      <c r="A206" s="45"/>
      <c r="B206" s="27" t="s">
        <v>339</v>
      </c>
      <c r="C206" s="27" t="s">
        <v>340</v>
      </c>
      <c r="D206" s="117"/>
      <c r="E206" s="72">
        <v>0</v>
      </c>
      <c r="F206" s="72">
        <v>0</v>
      </c>
      <c r="G206" s="72">
        <v>2</v>
      </c>
      <c r="H206" s="99" t="s">
        <v>661</v>
      </c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21">
      <c r="A207" s="45">
        <v>14</v>
      </c>
      <c r="B207" s="27" t="s">
        <v>40</v>
      </c>
      <c r="C207" s="27"/>
      <c r="D207" s="117"/>
      <c r="E207" s="33"/>
      <c r="F207" s="33"/>
      <c r="G207" s="33"/>
      <c r="H207" s="26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21">
      <c r="A208" s="45"/>
      <c r="B208" s="27" t="s">
        <v>341</v>
      </c>
      <c r="C208" s="27" t="s">
        <v>342</v>
      </c>
      <c r="D208" s="117"/>
      <c r="E208" s="104">
        <v>0</v>
      </c>
      <c r="F208" s="104">
        <v>4</v>
      </c>
      <c r="G208" s="104">
        <v>1</v>
      </c>
      <c r="H208" s="26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21">
      <c r="A209" s="45"/>
      <c r="B209" s="27" t="s">
        <v>343</v>
      </c>
      <c r="C209" s="27" t="s">
        <v>344</v>
      </c>
      <c r="D209" s="117"/>
      <c r="E209" s="104">
        <v>0</v>
      </c>
      <c r="F209" s="104">
        <v>0</v>
      </c>
      <c r="G209" s="104">
        <v>0</v>
      </c>
      <c r="H209" s="26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21">
      <c r="A210" s="45"/>
      <c r="B210" s="27" t="s">
        <v>345</v>
      </c>
      <c r="C210" s="27" t="s">
        <v>346</v>
      </c>
      <c r="D210" s="117"/>
      <c r="E210" s="104">
        <v>0</v>
      </c>
      <c r="F210" s="104">
        <v>0</v>
      </c>
      <c r="G210" s="104">
        <v>0</v>
      </c>
      <c r="H210" s="26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21">
      <c r="A211" s="45"/>
      <c r="B211" s="27" t="s">
        <v>347</v>
      </c>
      <c r="C211" s="27" t="s">
        <v>348</v>
      </c>
      <c r="D211" s="117"/>
      <c r="E211" s="104">
        <v>0</v>
      </c>
      <c r="F211" s="104">
        <v>0</v>
      </c>
      <c r="G211" s="104">
        <v>0</v>
      </c>
      <c r="H211" s="26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21">
      <c r="A212" s="45"/>
      <c r="B212" s="27" t="s">
        <v>349</v>
      </c>
      <c r="C212" s="27" t="s">
        <v>350</v>
      </c>
      <c r="D212" s="117"/>
      <c r="E212" s="56">
        <f>SUM(E213,E216,E219)</f>
        <v>29</v>
      </c>
      <c r="F212" s="56">
        <f>SUM(F213,F216,F219)</f>
        <v>81</v>
      </c>
      <c r="G212" s="56">
        <f>SUM(G213,G216,G219)</f>
        <v>135</v>
      </c>
      <c r="H212" s="26" t="s">
        <v>115</v>
      </c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21">
      <c r="A213" s="45"/>
      <c r="B213" s="27"/>
      <c r="C213" s="27" t="s">
        <v>351</v>
      </c>
      <c r="D213" s="117" t="s">
        <v>352</v>
      </c>
      <c r="E213" s="60">
        <f>SUM(E214:E215)</f>
        <v>1</v>
      </c>
      <c r="F213" s="60">
        <f>SUM(F214:F215)</f>
        <v>5</v>
      </c>
      <c r="G213" s="60">
        <f>SUM(G214:G215)</f>
        <v>14</v>
      </c>
      <c r="H213" s="26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21">
      <c r="A214" s="45"/>
      <c r="B214" s="27"/>
      <c r="C214" s="27"/>
      <c r="D214" s="117" t="s">
        <v>353</v>
      </c>
      <c r="E214" s="104">
        <v>1</v>
      </c>
      <c r="F214" s="104">
        <v>4</v>
      </c>
      <c r="G214" s="104">
        <v>10</v>
      </c>
      <c r="H214" s="26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21">
      <c r="A215" s="45"/>
      <c r="B215" s="27"/>
      <c r="C215" s="27"/>
      <c r="D215" s="117" t="s">
        <v>354</v>
      </c>
      <c r="E215" s="104">
        <v>0</v>
      </c>
      <c r="F215" s="104">
        <v>1</v>
      </c>
      <c r="G215" s="104">
        <v>4</v>
      </c>
      <c r="H215" s="26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21">
      <c r="A216" s="45"/>
      <c r="B216" s="27"/>
      <c r="C216" s="27" t="s">
        <v>355</v>
      </c>
      <c r="D216" s="117" t="s">
        <v>356</v>
      </c>
      <c r="E216" s="60">
        <f>SUM(E217:E218)</f>
        <v>0</v>
      </c>
      <c r="F216" s="60">
        <f>SUM(F217:F218)</f>
        <v>0</v>
      </c>
      <c r="G216" s="60">
        <f>SUM(G217:G218)</f>
        <v>1</v>
      </c>
      <c r="H216" s="26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21">
      <c r="A217" s="45"/>
      <c r="B217" s="27"/>
      <c r="C217" s="27"/>
      <c r="D217" s="117" t="s">
        <v>353</v>
      </c>
      <c r="E217" s="104">
        <v>0</v>
      </c>
      <c r="F217" s="104">
        <v>0</v>
      </c>
      <c r="G217" s="104">
        <v>1</v>
      </c>
      <c r="H217" s="26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21">
      <c r="A218" s="45"/>
      <c r="B218" s="27"/>
      <c r="C218" s="27"/>
      <c r="D218" s="117" t="s">
        <v>354</v>
      </c>
      <c r="E218" s="104">
        <v>0</v>
      </c>
      <c r="F218" s="104">
        <v>0</v>
      </c>
      <c r="G218" s="104">
        <v>0</v>
      </c>
      <c r="H218" s="26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21">
      <c r="A219" s="45"/>
      <c r="B219" s="27"/>
      <c r="C219" s="27" t="s">
        <v>357</v>
      </c>
      <c r="D219" s="117" t="s">
        <v>358</v>
      </c>
      <c r="E219" s="60">
        <f>SUM(E220:E221)</f>
        <v>28</v>
      </c>
      <c r="F219" s="60">
        <f>SUM(F220:F221)</f>
        <v>76</v>
      </c>
      <c r="G219" s="60">
        <f>SUM(G220:G221)</f>
        <v>120</v>
      </c>
      <c r="H219" s="26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21">
      <c r="A220" s="45"/>
      <c r="B220" s="27"/>
      <c r="C220" s="34"/>
      <c r="D220" s="117" t="s">
        <v>353</v>
      </c>
      <c r="E220" s="33">
        <v>27</v>
      </c>
      <c r="F220" s="33">
        <v>29</v>
      </c>
      <c r="G220" s="33">
        <v>104</v>
      </c>
      <c r="H220" s="26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21">
      <c r="A221" s="45"/>
      <c r="B221" s="27"/>
      <c r="C221" s="27"/>
      <c r="D221" s="117" t="s">
        <v>354</v>
      </c>
      <c r="E221" s="33">
        <v>1</v>
      </c>
      <c r="F221" s="33">
        <v>47</v>
      </c>
      <c r="G221" s="33">
        <v>16</v>
      </c>
      <c r="H221" s="26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21">
      <c r="A222" s="45"/>
      <c r="B222" s="27"/>
      <c r="C222" s="27" t="s">
        <v>359</v>
      </c>
      <c r="D222" s="117" t="s">
        <v>360</v>
      </c>
      <c r="E222" s="108" t="e">
        <f>NA()</f>
        <v>#N/A</v>
      </c>
      <c r="F222" s="108" t="e">
        <f>NA()</f>
        <v>#N/A</v>
      </c>
      <c r="G222" s="60">
        <v>30</v>
      </c>
      <c r="H222" s="26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21">
      <c r="A223" s="45"/>
      <c r="B223" s="27" t="s">
        <v>361</v>
      </c>
      <c r="C223" s="27" t="s">
        <v>362</v>
      </c>
      <c r="D223" s="117"/>
      <c r="E223" s="56">
        <f>SUM(E224,E227,E230)</f>
        <v>0</v>
      </c>
      <c r="F223" s="56">
        <f>SUM(F224,F227,F230)</f>
        <v>0</v>
      </c>
      <c r="G223" s="56">
        <f>SUM(G224,G227,G230)</f>
        <v>4</v>
      </c>
      <c r="H223" s="26" t="s">
        <v>119</v>
      </c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21">
      <c r="A224" s="45"/>
      <c r="B224" s="27"/>
      <c r="C224" s="27" t="s">
        <v>363</v>
      </c>
      <c r="D224" s="117" t="s">
        <v>352</v>
      </c>
      <c r="E224" s="60">
        <f>SUM(E225:E226)</f>
        <v>0</v>
      </c>
      <c r="F224" s="60">
        <f>SUM(F225:F226)</f>
        <v>0</v>
      </c>
      <c r="G224" s="60">
        <f>SUM(G225:G226)</f>
        <v>2</v>
      </c>
      <c r="H224" s="26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21">
      <c r="A225" s="45"/>
      <c r="B225" s="27"/>
      <c r="C225" s="34"/>
      <c r="D225" s="117" t="s">
        <v>353</v>
      </c>
      <c r="E225" s="104">
        <v>0</v>
      </c>
      <c r="F225" s="104">
        <v>0</v>
      </c>
      <c r="G225" s="104">
        <v>2</v>
      </c>
      <c r="H225" s="26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21">
      <c r="A226" s="45"/>
      <c r="B226" s="27"/>
      <c r="C226" s="34"/>
      <c r="D226" s="117" t="s">
        <v>354</v>
      </c>
      <c r="E226" s="104">
        <v>0</v>
      </c>
      <c r="F226" s="104">
        <v>0</v>
      </c>
      <c r="G226" s="104">
        <v>0</v>
      </c>
      <c r="H226" s="26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21">
      <c r="A227" s="45"/>
      <c r="B227" s="27"/>
      <c r="C227" s="27" t="s">
        <v>364</v>
      </c>
      <c r="D227" s="117" t="s">
        <v>356</v>
      </c>
      <c r="E227" s="60">
        <f>SUM(E228:E229)</f>
        <v>0</v>
      </c>
      <c r="F227" s="60">
        <f>SUM(F228:F229)</f>
        <v>0</v>
      </c>
      <c r="G227" s="60">
        <f>SUM(G228:G229)</f>
        <v>0</v>
      </c>
      <c r="H227" s="26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21">
      <c r="A228" s="45"/>
      <c r="B228" s="27"/>
      <c r="C228" s="34"/>
      <c r="D228" s="117" t="s">
        <v>353</v>
      </c>
      <c r="E228" s="104">
        <v>0</v>
      </c>
      <c r="F228" s="104">
        <v>0</v>
      </c>
      <c r="G228" s="104">
        <v>0</v>
      </c>
      <c r="H228" s="26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21">
      <c r="A229" s="45"/>
      <c r="B229" s="27"/>
      <c r="C229" s="34"/>
      <c r="D229" s="117" t="s">
        <v>354</v>
      </c>
      <c r="E229" s="104">
        <v>0</v>
      </c>
      <c r="F229" s="104">
        <v>0</v>
      </c>
      <c r="G229" s="104">
        <v>0</v>
      </c>
      <c r="H229" s="26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21">
      <c r="A230" s="45"/>
      <c r="B230" s="27"/>
      <c r="C230" s="27" t="s">
        <v>365</v>
      </c>
      <c r="D230" s="117" t="s">
        <v>358</v>
      </c>
      <c r="E230" s="60">
        <f>SUM(E231:E232)</f>
        <v>0</v>
      </c>
      <c r="F230" s="62">
        <f>SUM(F231:F232)</f>
        <v>0</v>
      </c>
      <c r="G230" s="60">
        <f>SUM(G231:G232)</f>
        <v>2</v>
      </c>
      <c r="H230" s="26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21">
      <c r="A231" s="45"/>
      <c r="B231" s="27"/>
      <c r="C231" s="34"/>
      <c r="D231" s="117" t="s">
        <v>353</v>
      </c>
      <c r="E231" s="104">
        <v>0</v>
      </c>
      <c r="F231" s="104">
        <v>0</v>
      </c>
      <c r="G231" s="104">
        <v>2</v>
      </c>
      <c r="H231" s="26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21">
      <c r="A232" s="45"/>
      <c r="B232" s="27"/>
      <c r="C232" s="27"/>
      <c r="D232" s="117" t="s">
        <v>354</v>
      </c>
      <c r="E232" s="104">
        <v>0</v>
      </c>
      <c r="F232" s="104">
        <v>0</v>
      </c>
      <c r="G232" s="104">
        <v>0</v>
      </c>
      <c r="H232" s="26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21">
      <c r="A233" s="45"/>
      <c r="B233" s="27"/>
      <c r="C233" s="27" t="s">
        <v>366</v>
      </c>
      <c r="D233" s="117" t="s">
        <v>360</v>
      </c>
      <c r="E233" s="44">
        <v>0</v>
      </c>
      <c r="F233" s="44">
        <v>0</v>
      </c>
      <c r="G233" s="44">
        <v>0</v>
      </c>
      <c r="H233" s="26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21">
      <c r="A234" s="45">
        <v>15</v>
      </c>
      <c r="B234" s="27" t="s">
        <v>44</v>
      </c>
      <c r="C234" s="27"/>
      <c r="D234" s="117"/>
      <c r="E234" s="33"/>
      <c r="F234" s="33"/>
      <c r="G234" s="33"/>
      <c r="H234" s="26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21">
      <c r="A235" s="45"/>
      <c r="B235" s="27" t="s">
        <v>367</v>
      </c>
      <c r="C235" s="27" t="s">
        <v>342</v>
      </c>
      <c r="D235" s="117"/>
      <c r="E235" s="104">
        <v>0</v>
      </c>
      <c r="F235" s="104">
        <v>0</v>
      </c>
      <c r="G235" s="104">
        <v>0</v>
      </c>
      <c r="H235" s="26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21">
      <c r="A236" s="45"/>
      <c r="B236" s="27" t="s">
        <v>368</v>
      </c>
      <c r="C236" s="27" t="s">
        <v>344</v>
      </c>
      <c r="D236" s="117"/>
      <c r="E236" s="104">
        <v>0</v>
      </c>
      <c r="F236" s="104">
        <v>0</v>
      </c>
      <c r="G236" s="104">
        <v>0</v>
      </c>
      <c r="H236" s="26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21">
      <c r="A237" s="45"/>
      <c r="B237" s="27" t="s">
        <v>369</v>
      </c>
      <c r="C237" s="27" t="s">
        <v>350</v>
      </c>
      <c r="D237" s="117"/>
      <c r="E237" s="56">
        <f>SUM(E238,E241,E244)</f>
        <v>0</v>
      </c>
      <c r="F237" s="56">
        <f>SUM(F238,F241,F244)</f>
        <v>2</v>
      </c>
      <c r="G237" s="56">
        <f>SUM(G238,G241,G244)</f>
        <v>7</v>
      </c>
      <c r="H237" s="26" t="s">
        <v>121</v>
      </c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21">
      <c r="A238" s="45"/>
      <c r="B238" s="27"/>
      <c r="C238" s="27" t="s">
        <v>370</v>
      </c>
      <c r="D238" s="117" t="s">
        <v>352</v>
      </c>
      <c r="E238" s="60">
        <f>SUM(E239:E240)</f>
        <v>0</v>
      </c>
      <c r="F238" s="60">
        <f>SUM(F239:F240)</f>
        <v>1</v>
      </c>
      <c r="G238" s="60">
        <f>SUM(G239:G240)</f>
        <v>0</v>
      </c>
      <c r="H238" s="26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21">
      <c r="A239" s="45"/>
      <c r="B239" s="27"/>
      <c r="C239" s="27"/>
      <c r="D239" s="117" t="s">
        <v>353</v>
      </c>
      <c r="E239" s="104"/>
      <c r="F239" s="104">
        <v>0</v>
      </c>
      <c r="G239" s="104">
        <v>0</v>
      </c>
      <c r="H239" s="26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21">
      <c r="A240" s="45"/>
      <c r="B240" s="27"/>
      <c r="C240" s="27"/>
      <c r="D240" s="117" t="s">
        <v>354</v>
      </c>
      <c r="E240" s="104"/>
      <c r="F240" s="104">
        <v>1</v>
      </c>
      <c r="G240" s="104">
        <v>0</v>
      </c>
      <c r="H240" s="26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21">
      <c r="A241" s="45"/>
      <c r="B241" s="27"/>
      <c r="C241" s="27" t="s">
        <v>371</v>
      </c>
      <c r="D241" s="117" t="s">
        <v>356</v>
      </c>
      <c r="E241" s="60">
        <f>SUM(E242:E243)</f>
        <v>0</v>
      </c>
      <c r="F241" s="60">
        <f>SUM(F242:F243)</f>
        <v>0</v>
      </c>
      <c r="G241" s="60">
        <f>SUM(G242:G243)</f>
        <v>0</v>
      </c>
      <c r="H241" s="26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21">
      <c r="A242" s="45"/>
      <c r="B242" s="27"/>
      <c r="C242" s="27"/>
      <c r="D242" s="117" t="s">
        <v>353</v>
      </c>
      <c r="E242" s="104"/>
      <c r="F242" s="104">
        <v>0</v>
      </c>
      <c r="G242" s="104">
        <v>0</v>
      </c>
      <c r="H242" s="26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21">
      <c r="A243" s="45"/>
      <c r="B243" s="27"/>
      <c r="C243" s="27"/>
      <c r="D243" s="117" t="s">
        <v>354</v>
      </c>
      <c r="E243" s="104"/>
      <c r="F243" s="104">
        <v>0</v>
      </c>
      <c r="G243" s="104">
        <v>0</v>
      </c>
      <c r="H243" s="26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21">
      <c r="A244" s="45"/>
      <c r="B244" s="27"/>
      <c r="C244" s="27" t="s">
        <v>372</v>
      </c>
      <c r="D244" s="117" t="s">
        <v>358</v>
      </c>
      <c r="E244" s="60">
        <f>SUM(E245:E246)</f>
        <v>0</v>
      </c>
      <c r="F244" s="60">
        <f>SUM(F245:F246)</f>
        <v>1</v>
      </c>
      <c r="G244" s="60">
        <f>SUM(G245:G246)</f>
        <v>7</v>
      </c>
      <c r="H244" s="26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21">
      <c r="A245" s="45"/>
      <c r="B245" s="27"/>
      <c r="C245" s="34"/>
      <c r="D245" s="117" t="s">
        <v>353</v>
      </c>
      <c r="E245" s="104">
        <v>0</v>
      </c>
      <c r="F245" s="104">
        <v>1</v>
      </c>
      <c r="G245" s="104">
        <v>4</v>
      </c>
      <c r="H245" s="26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21">
      <c r="A246" s="45"/>
      <c r="B246" s="27"/>
      <c r="C246" s="27"/>
      <c r="D246" s="117" t="s">
        <v>354</v>
      </c>
      <c r="E246" s="104">
        <v>0</v>
      </c>
      <c r="F246" s="104">
        <v>0</v>
      </c>
      <c r="G246" s="104">
        <v>3</v>
      </c>
      <c r="H246" s="26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21">
      <c r="A247" s="45"/>
      <c r="B247" s="27"/>
      <c r="C247" s="27" t="s">
        <v>373</v>
      </c>
      <c r="D247" s="117" t="s">
        <v>360</v>
      </c>
      <c r="E247" s="44">
        <v>0</v>
      </c>
      <c r="F247" s="44">
        <v>0</v>
      </c>
      <c r="G247" s="44">
        <v>1</v>
      </c>
      <c r="H247" s="26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23.25">
      <c r="A248" s="22" t="s">
        <v>374</v>
      </c>
      <c r="B248" s="27"/>
      <c r="C248" s="27"/>
      <c r="D248" s="29"/>
      <c r="E248" s="33"/>
      <c r="F248" s="33"/>
      <c r="G248" s="33"/>
      <c r="H248" s="25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21">
      <c r="A249" s="45">
        <v>16</v>
      </c>
      <c r="B249" s="27" t="s">
        <v>375</v>
      </c>
      <c r="C249" s="27"/>
      <c r="D249" s="117"/>
      <c r="E249" s="33"/>
      <c r="F249" s="33"/>
      <c r="G249" s="33"/>
      <c r="H249" s="25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21">
      <c r="A250" s="45"/>
      <c r="B250" s="27" t="s">
        <v>376</v>
      </c>
      <c r="C250" s="27" t="s">
        <v>377</v>
      </c>
      <c r="D250" s="117"/>
      <c r="E250" s="90">
        <f>SUM(E251,E254,E257,E260)</f>
        <v>166.05</v>
      </c>
      <c r="F250" s="90">
        <f>SUM(F251,F254,F257,F260)</f>
        <v>242.122</v>
      </c>
      <c r="G250" s="90">
        <v>310</v>
      </c>
      <c r="H250" s="26" t="s">
        <v>378</v>
      </c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21">
      <c r="A251" s="45"/>
      <c r="B251" s="27"/>
      <c r="C251" s="27" t="s">
        <v>379</v>
      </c>
      <c r="D251" s="117" t="s">
        <v>352</v>
      </c>
      <c r="E251" s="61">
        <f>SUM(E252:E253)</f>
        <v>14.600000000000001</v>
      </c>
      <c r="F251" s="61">
        <f>SUM(F252:F253)</f>
        <v>10.850000000000001</v>
      </c>
      <c r="G251" s="61">
        <f>SUM(G252:G253)</f>
        <v>32</v>
      </c>
      <c r="H251" s="26" t="s">
        <v>380</v>
      </c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21">
      <c r="A252" s="45"/>
      <c r="B252" s="27"/>
      <c r="C252" s="27"/>
      <c r="D252" s="117" t="s">
        <v>353</v>
      </c>
      <c r="E252" s="91">
        <v>2.8</v>
      </c>
      <c r="F252" s="91">
        <v>3.95</v>
      </c>
      <c r="G252" s="91">
        <v>12</v>
      </c>
      <c r="H252" s="25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21">
      <c r="A253" s="45"/>
      <c r="B253" s="27"/>
      <c r="C253" s="27"/>
      <c r="D253" s="117" t="s">
        <v>354</v>
      </c>
      <c r="E253" s="91">
        <v>11.8</v>
      </c>
      <c r="F253" s="91">
        <v>6.9</v>
      </c>
      <c r="G253" s="91">
        <v>20</v>
      </c>
      <c r="H253" s="25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21">
      <c r="A254" s="45"/>
      <c r="B254" s="27"/>
      <c r="C254" s="27" t="s">
        <v>381</v>
      </c>
      <c r="D254" s="117" t="s">
        <v>356</v>
      </c>
      <c r="E254" s="61">
        <f>SUM(E255:E256)</f>
        <v>1.5</v>
      </c>
      <c r="F254" s="61">
        <f>SUM(F255:F256)</f>
        <v>2.66</v>
      </c>
      <c r="G254" s="61">
        <f>SUM(G255:G256)</f>
        <v>5</v>
      </c>
      <c r="H254" s="26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21">
      <c r="A255" s="45"/>
      <c r="B255" s="27"/>
      <c r="C255" s="27"/>
      <c r="D255" s="117" t="s">
        <v>353</v>
      </c>
      <c r="E255" s="91">
        <v>1.5</v>
      </c>
      <c r="F255" s="91">
        <v>0</v>
      </c>
      <c r="G255" s="91">
        <v>5</v>
      </c>
      <c r="H255" s="25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21">
      <c r="A256" s="45"/>
      <c r="B256" s="27"/>
      <c r="C256" s="27"/>
      <c r="D256" s="117" t="s">
        <v>354</v>
      </c>
      <c r="E256" s="91" t="s">
        <v>289</v>
      </c>
      <c r="F256" s="91">
        <v>2.66</v>
      </c>
      <c r="G256" s="91">
        <v>0</v>
      </c>
      <c r="H256" s="25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21">
      <c r="A257" s="45"/>
      <c r="B257" s="27"/>
      <c r="C257" s="27" t="s">
        <v>382</v>
      </c>
      <c r="D257" s="117" t="s">
        <v>358</v>
      </c>
      <c r="E257" s="61">
        <f>SUM(E258:E259)</f>
        <v>84.45</v>
      </c>
      <c r="F257" s="61">
        <f>SUM(F258:F259)</f>
        <v>149.632</v>
      </c>
      <c r="G257" s="61">
        <f>SUM(G258:G259)</f>
        <v>183</v>
      </c>
      <c r="H257" s="26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21">
      <c r="A258" s="45"/>
      <c r="B258" s="27"/>
      <c r="C258" s="27"/>
      <c r="D258" s="117" t="s">
        <v>353</v>
      </c>
      <c r="E258" s="91">
        <v>55.5</v>
      </c>
      <c r="F258" s="91">
        <v>54.931999999999995</v>
      </c>
      <c r="G258" s="91">
        <v>130</v>
      </c>
      <c r="H258" s="25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21">
      <c r="A259" s="45"/>
      <c r="B259" s="27"/>
      <c r="C259" s="27"/>
      <c r="D259" s="117" t="s">
        <v>354</v>
      </c>
      <c r="E259" s="91">
        <v>28.95</v>
      </c>
      <c r="F259" s="91">
        <v>94.7</v>
      </c>
      <c r="G259" s="91">
        <v>53</v>
      </c>
      <c r="H259" s="25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21">
      <c r="A260" s="45"/>
      <c r="B260" s="27"/>
      <c r="C260" s="27" t="s">
        <v>383</v>
      </c>
      <c r="D260" s="117" t="s">
        <v>360</v>
      </c>
      <c r="E260" s="61">
        <f>SUM(E261:E262)</f>
        <v>65.5</v>
      </c>
      <c r="F260" s="61">
        <f>SUM(F261:F262)</f>
        <v>78.98</v>
      </c>
      <c r="G260" s="61">
        <f>SUM(G261:G262)</f>
        <v>75</v>
      </c>
      <c r="H260" s="26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21">
      <c r="A261" s="45"/>
      <c r="B261" s="27"/>
      <c r="C261" s="27"/>
      <c r="D261" s="117" t="s">
        <v>353</v>
      </c>
      <c r="E261" s="91">
        <v>65.5</v>
      </c>
      <c r="F261" s="91">
        <v>78.98</v>
      </c>
      <c r="G261" s="91">
        <v>75</v>
      </c>
      <c r="H261" s="25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21">
      <c r="A262" s="45"/>
      <c r="B262" s="27"/>
      <c r="C262" s="27"/>
      <c r="D262" s="117" t="s">
        <v>354</v>
      </c>
      <c r="E262" s="91">
        <v>0</v>
      </c>
      <c r="F262" s="91">
        <v>0</v>
      </c>
      <c r="G262" s="91">
        <v>0</v>
      </c>
      <c r="H262" s="25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ht="21">
      <c r="A263" s="45"/>
      <c r="B263" s="27"/>
      <c r="C263" s="27" t="s">
        <v>670</v>
      </c>
      <c r="D263" s="27" t="s">
        <v>384</v>
      </c>
      <c r="E263" s="61">
        <f>SUM(E264:E265)</f>
        <v>2.2</v>
      </c>
      <c r="F263" s="61">
        <f>SUM(F264:F265)</f>
        <v>0.8</v>
      </c>
      <c r="G263" s="61">
        <f>SUM(G264:G265)</f>
        <v>90</v>
      </c>
      <c r="H263" s="25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ht="21">
      <c r="A264" s="45"/>
      <c r="B264" s="27"/>
      <c r="C264" s="27"/>
      <c r="D264" s="117" t="s">
        <v>353</v>
      </c>
      <c r="E264" s="91">
        <v>2.2</v>
      </c>
      <c r="F264" s="91">
        <v>0.8</v>
      </c>
      <c r="G264" s="91">
        <v>90</v>
      </c>
      <c r="H264" s="25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ht="21">
      <c r="A265" s="45"/>
      <c r="B265" s="27"/>
      <c r="C265" s="27"/>
      <c r="D265" s="117" t="s">
        <v>354</v>
      </c>
      <c r="E265" s="91">
        <v>0</v>
      </c>
      <c r="F265" s="91">
        <v>0</v>
      </c>
      <c r="G265" s="91">
        <v>0</v>
      </c>
      <c r="H265" s="25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21">
      <c r="A266" s="45"/>
      <c r="B266" s="27" t="s">
        <v>385</v>
      </c>
      <c r="C266" s="27" t="s">
        <v>386</v>
      </c>
      <c r="D266" s="117"/>
      <c r="E266" s="60">
        <f>SUM(E267:E268)</f>
        <v>3</v>
      </c>
      <c r="F266" s="60">
        <f>SUM(F267:F268)</f>
        <v>4</v>
      </c>
      <c r="G266" s="60">
        <f>SUM(G267:G268)</f>
        <v>1</v>
      </c>
      <c r="H266" s="26" t="s">
        <v>387</v>
      </c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ht="21">
      <c r="A267" s="45"/>
      <c r="B267" s="27"/>
      <c r="C267" s="27" t="s">
        <v>388</v>
      </c>
      <c r="D267" s="117" t="s">
        <v>353</v>
      </c>
      <c r="E267" s="33">
        <v>2</v>
      </c>
      <c r="F267" s="33">
        <v>3</v>
      </c>
      <c r="G267" s="33">
        <v>1</v>
      </c>
      <c r="H267" s="25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ht="21">
      <c r="A268" s="45"/>
      <c r="B268" s="27"/>
      <c r="C268" s="27" t="s">
        <v>389</v>
      </c>
      <c r="D268" s="117" t="s">
        <v>354</v>
      </c>
      <c r="E268" s="33">
        <v>1</v>
      </c>
      <c r="F268" s="33">
        <v>1</v>
      </c>
      <c r="G268" s="33">
        <v>0</v>
      </c>
      <c r="H268" s="25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21">
      <c r="A269" s="45"/>
      <c r="B269" s="27" t="s">
        <v>390</v>
      </c>
      <c r="C269" s="27" t="s">
        <v>391</v>
      </c>
      <c r="D269" s="117"/>
      <c r="E269" s="60">
        <f>SUM(E270:E271)</f>
        <v>0</v>
      </c>
      <c r="F269" s="60">
        <f>SUM(F270:F271)</f>
        <v>1</v>
      </c>
      <c r="G269" s="60">
        <f>SUM(G270:G271)</f>
        <v>2</v>
      </c>
      <c r="H269" s="26" t="s">
        <v>387</v>
      </c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21">
      <c r="A270" s="45"/>
      <c r="B270" s="27"/>
      <c r="C270" s="27" t="s">
        <v>392</v>
      </c>
      <c r="D270" s="117" t="s">
        <v>353</v>
      </c>
      <c r="E270" s="72">
        <v>0</v>
      </c>
      <c r="F270" s="72">
        <v>1</v>
      </c>
      <c r="G270" s="72">
        <v>2</v>
      </c>
      <c r="H270" s="25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21">
      <c r="A271" s="45"/>
      <c r="B271" s="27"/>
      <c r="C271" s="27" t="s">
        <v>393</v>
      </c>
      <c r="D271" s="117" t="s">
        <v>354</v>
      </c>
      <c r="E271" s="72">
        <v>0</v>
      </c>
      <c r="F271" s="72">
        <v>0</v>
      </c>
      <c r="G271" s="72">
        <v>0</v>
      </c>
      <c r="H271" s="25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21">
      <c r="A272" s="45"/>
      <c r="B272" s="27" t="s">
        <v>394</v>
      </c>
      <c r="C272" s="27" t="s">
        <v>395</v>
      </c>
      <c r="D272" s="117"/>
      <c r="E272" s="72">
        <v>0</v>
      </c>
      <c r="F272" s="72">
        <v>0</v>
      </c>
      <c r="G272" s="72">
        <v>0</v>
      </c>
      <c r="H272" s="25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ht="21">
      <c r="A273" s="45"/>
      <c r="B273" s="27" t="s">
        <v>396</v>
      </c>
      <c r="C273" s="27" t="s">
        <v>397</v>
      </c>
      <c r="D273" s="117"/>
      <c r="E273" s="94">
        <f>SUM(E274,E278)</f>
        <v>50623372.93444445</v>
      </c>
      <c r="F273" s="94">
        <f>SUM(F274,F278)</f>
        <v>41410206.053333335</v>
      </c>
      <c r="G273" s="94">
        <f>SUM(G274,G278)</f>
        <v>50962225.09634098</v>
      </c>
      <c r="H273" s="26" t="s">
        <v>184</v>
      </c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ht="21">
      <c r="A274" s="45"/>
      <c r="B274" s="27"/>
      <c r="C274" s="27" t="s">
        <v>398</v>
      </c>
      <c r="D274" s="117" t="s">
        <v>399</v>
      </c>
      <c r="E274" s="95">
        <f>SUM(E275:E277)</f>
        <v>10708398.84111111</v>
      </c>
      <c r="F274" s="95">
        <f>SUM(F275:F277)</f>
        <v>12086728.72</v>
      </c>
      <c r="G274" s="95">
        <f>SUM(G275:G277)</f>
        <v>11377179.860159568</v>
      </c>
      <c r="H274" s="26" t="s">
        <v>400</v>
      </c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ht="21">
      <c r="A275" s="45"/>
      <c r="B275" s="27"/>
      <c r="C275" s="27"/>
      <c r="D275" s="117" t="s">
        <v>401</v>
      </c>
      <c r="E275" s="119">
        <v>5130369.83</v>
      </c>
      <c r="F275" s="119">
        <v>5495294.45</v>
      </c>
      <c r="G275" s="119">
        <v>4910586.501884794</v>
      </c>
      <c r="H275" s="25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ht="21">
      <c r="A276" s="45"/>
      <c r="B276" s="27"/>
      <c r="C276" s="27"/>
      <c r="D276" s="117" t="s">
        <v>402</v>
      </c>
      <c r="E276" s="119">
        <v>3268646.771111111</v>
      </c>
      <c r="F276" s="119">
        <v>3671419.27</v>
      </c>
      <c r="G276" s="119">
        <v>2674164.7514371686</v>
      </c>
      <c r="H276" s="25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ht="21">
      <c r="A277" s="45"/>
      <c r="B277" s="27"/>
      <c r="C277" s="27"/>
      <c r="D277" s="117" t="s">
        <v>403</v>
      </c>
      <c r="E277" s="119">
        <v>2309382.24</v>
      </c>
      <c r="F277" s="119">
        <v>2920015</v>
      </c>
      <c r="G277" s="119">
        <v>3792428.606837607</v>
      </c>
      <c r="H277" s="25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ht="21">
      <c r="A278" s="45"/>
      <c r="B278" s="27"/>
      <c r="C278" s="27" t="s">
        <v>404</v>
      </c>
      <c r="D278" s="117" t="s">
        <v>405</v>
      </c>
      <c r="E278" s="95">
        <f>SUM(E279:E283)</f>
        <v>39914974.09333334</v>
      </c>
      <c r="F278" s="95">
        <f>SUM(F279:F283)</f>
        <v>29323477.333333332</v>
      </c>
      <c r="G278" s="95">
        <f>SUM(G279:G283)</f>
        <v>39585045.23618141</v>
      </c>
      <c r="H278" s="26" t="s">
        <v>406</v>
      </c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ht="21">
      <c r="A279" s="45"/>
      <c r="B279" s="27"/>
      <c r="C279" s="27"/>
      <c r="D279" s="117" t="s">
        <v>407</v>
      </c>
      <c r="E279" s="116">
        <v>466374.76</v>
      </c>
      <c r="F279" s="116">
        <v>2184162.14</v>
      </c>
      <c r="G279" s="116">
        <v>9086566.167045455</v>
      </c>
      <c r="H279" s="25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ht="21">
      <c r="A280" s="45"/>
      <c r="B280" s="27"/>
      <c r="C280" s="27"/>
      <c r="D280" s="117" t="s">
        <v>408</v>
      </c>
      <c r="E280" s="119">
        <v>39315266.00000001</v>
      </c>
      <c r="F280" s="119">
        <v>26884681.86</v>
      </c>
      <c r="G280" s="119">
        <v>29912727.553984433</v>
      </c>
      <c r="H280" s="25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ht="21">
      <c r="A281" s="45"/>
      <c r="B281" s="27"/>
      <c r="C281" s="27"/>
      <c r="D281" s="117" t="s">
        <v>585</v>
      </c>
      <c r="E281" s="119"/>
      <c r="F281" s="119"/>
      <c r="G281" s="119"/>
      <c r="H281" s="25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21">
      <c r="A282" s="45"/>
      <c r="B282" s="27"/>
      <c r="C282" s="27"/>
      <c r="D282" s="117" t="s">
        <v>409</v>
      </c>
      <c r="E282" s="116">
        <v>0</v>
      </c>
      <c r="F282" s="116">
        <v>233333.33333333334</v>
      </c>
      <c r="G282" s="116">
        <v>585751.5151515153</v>
      </c>
      <c r="H282" s="25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ht="21">
      <c r="A283" s="45"/>
      <c r="B283" s="27"/>
      <c r="C283" s="27"/>
      <c r="D283" s="117" t="s">
        <v>410</v>
      </c>
      <c r="E283" s="116">
        <v>133333.33333333334</v>
      </c>
      <c r="F283" s="116">
        <v>21300</v>
      </c>
      <c r="G283" s="116"/>
      <c r="H283" s="25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ht="21">
      <c r="A284" s="45"/>
      <c r="B284" s="27" t="s">
        <v>411</v>
      </c>
      <c r="C284" s="27" t="s">
        <v>412</v>
      </c>
      <c r="D284" s="117"/>
      <c r="E284" s="63">
        <v>118</v>
      </c>
      <c r="F284" s="63">
        <v>114</v>
      </c>
      <c r="G284" s="63">
        <v>103</v>
      </c>
      <c r="H284" s="26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ht="21">
      <c r="A285" s="45"/>
      <c r="B285" s="27"/>
      <c r="C285" s="27" t="s">
        <v>413</v>
      </c>
      <c r="D285" s="117" t="s">
        <v>399</v>
      </c>
      <c r="E285" s="33">
        <v>61</v>
      </c>
      <c r="F285" s="33">
        <v>114</v>
      </c>
      <c r="G285" s="33">
        <v>100</v>
      </c>
      <c r="H285" s="26" t="s">
        <v>414</v>
      </c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ht="21">
      <c r="A286" s="45"/>
      <c r="B286" s="27"/>
      <c r="C286" s="27" t="s">
        <v>415</v>
      </c>
      <c r="D286" s="117" t="s">
        <v>405</v>
      </c>
      <c r="E286" s="33">
        <v>57</v>
      </c>
      <c r="F286" s="33">
        <v>44</v>
      </c>
      <c r="G286" s="33">
        <v>56</v>
      </c>
      <c r="H286" s="26" t="s">
        <v>416</v>
      </c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ht="21">
      <c r="A287" s="45"/>
      <c r="B287" s="27" t="s">
        <v>417</v>
      </c>
      <c r="C287" s="27" t="s">
        <v>418</v>
      </c>
      <c r="D287" s="117"/>
      <c r="E287" s="63" t="e">
        <f>NA()</f>
        <v>#N/A</v>
      </c>
      <c r="F287" s="63" t="e">
        <f>NA()</f>
        <v>#N/A</v>
      </c>
      <c r="G287" s="63">
        <v>123.5</v>
      </c>
      <c r="H287" s="26" t="s">
        <v>419</v>
      </c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ht="46.5" customHeight="1">
      <c r="A288" s="45"/>
      <c r="B288" s="27" t="s">
        <v>420</v>
      </c>
      <c r="C288" s="131" t="s">
        <v>421</v>
      </c>
      <c r="D288" s="132"/>
      <c r="E288" s="69">
        <f>SUM(E289:E290)</f>
        <v>45</v>
      </c>
      <c r="F288" s="69">
        <f>SUM(F289:F290)</f>
        <v>43</v>
      </c>
      <c r="G288" s="69">
        <v>63</v>
      </c>
      <c r="H288" s="25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ht="21">
      <c r="A289" s="45"/>
      <c r="B289" s="27"/>
      <c r="C289" s="27" t="s">
        <v>422</v>
      </c>
      <c r="D289" s="117" t="s">
        <v>353</v>
      </c>
      <c r="E289" s="72">
        <v>3</v>
      </c>
      <c r="F289" s="72">
        <v>0</v>
      </c>
      <c r="G289" s="72">
        <v>0</v>
      </c>
      <c r="H289" s="25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ht="21">
      <c r="A290" s="45"/>
      <c r="B290" s="27"/>
      <c r="C290" s="27" t="s">
        <v>423</v>
      </c>
      <c r="D290" s="117" t="s">
        <v>354</v>
      </c>
      <c r="E290" s="72">
        <v>42</v>
      </c>
      <c r="F290" s="72">
        <v>43</v>
      </c>
      <c r="G290" s="72">
        <v>63</v>
      </c>
      <c r="H290" s="25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ht="21">
      <c r="A291" s="45"/>
      <c r="B291" s="27" t="s">
        <v>580</v>
      </c>
      <c r="C291" s="27" t="s">
        <v>581</v>
      </c>
      <c r="D291" s="117"/>
      <c r="E291" s="43">
        <v>0</v>
      </c>
      <c r="F291" s="43">
        <v>1</v>
      </c>
      <c r="G291" s="43">
        <v>2</v>
      </c>
      <c r="H291" s="25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ht="21">
      <c r="A292" s="45">
        <v>17</v>
      </c>
      <c r="B292" s="27" t="s">
        <v>424</v>
      </c>
      <c r="C292" s="27"/>
      <c r="D292" s="117"/>
      <c r="E292" s="33"/>
      <c r="F292" s="33"/>
      <c r="G292" s="33"/>
      <c r="H292" s="25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ht="21">
      <c r="A293" s="45"/>
      <c r="B293" s="27" t="s">
        <v>425</v>
      </c>
      <c r="C293" s="27" t="s">
        <v>377</v>
      </c>
      <c r="D293" s="117"/>
      <c r="E293" s="64">
        <f>SUM(E294,E297,E300,E303,E309,E312,E315)</f>
        <v>0</v>
      </c>
      <c r="F293" s="64">
        <f>SUM(F294,F297,F300,F303,F309,F312,F315)</f>
        <v>0</v>
      </c>
      <c r="G293" s="64">
        <f>SUM(G294,G297,G300,G303,G309,G312,G315)</f>
        <v>18</v>
      </c>
      <c r="H293" s="25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ht="21">
      <c r="A294" s="45"/>
      <c r="B294" s="27"/>
      <c r="C294" s="27" t="s">
        <v>426</v>
      </c>
      <c r="D294" s="117" t="s">
        <v>352</v>
      </c>
      <c r="E294" s="60">
        <f>SUM(E295:E296)</f>
        <v>0</v>
      </c>
      <c r="F294" s="60">
        <f>SUM(F295:F296)</f>
        <v>0</v>
      </c>
      <c r="G294" s="60">
        <f>SUM(G295:G296)</f>
        <v>0</v>
      </c>
      <c r="H294" s="25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ht="21">
      <c r="A295" s="45"/>
      <c r="B295" s="27"/>
      <c r="C295" s="27"/>
      <c r="D295" s="117" t="s">
        <v>353</v>
      </c>
      <c r="E295" s="72">
        <v>0</v>
      </c>
      <c r="F295" s="72">
        <v>0</v>
      </c>
      <c r="G295" s="72">
        <v>0</v>
      </c>
      <c r="H295" s="25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ht="21">
      <c r="A296" s="45"/>
      <c r="B296" s="27"/>
      <c r="C296" s="27"/>
      <c r="D296" s="117" t="s">
        <v>354</v>
      </c>
      <c r="E296" s="72">
        <v>0</v>
      </c>
      <c r="F296" s="72">
        <v>0</v>
      </c>
      <c r="G296" s="72">
        <v>0</v>
      </c>
      <c r="H296" s="25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ht="21">
      <c r="A297" s="45"/>
      <c r="B297" s="27"/>
      <c r="C297" s="27" t="s">
        <v>427</v>
      </c>
      <c r="D297" s="117" t="s">
        <v>356</v>
      </c>
      <c r="E297" s="60">
        <f>SUM(E298:E299)</f>
        <v>0</v>
      </c>
      <c r="F297" s="60">
        <f>SUM(F298:F299)</f>
        <v>0</v>
      </c>
      <c r="G297" s="60">
        <f>SUM(G298:G299)</f>
        <v>1</v>
      </c>
      <c r="H297" s="26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ht="21">
      <c r="A298" s="45"/>
      <c r="B298" s="27"/>
      <c r="C298" s="27"/>
      <c r="D298" s="117" t="s">
        <v>353</v>
      </c>
      <c r="E298" s="72">
        <v>0</v>
      </c>
      <c r="F298" s="72">
        <v>0</v>
      </c>
      <c r="G298" s="72">
        <v>1</v>
      </c>
      <c r="H298" s="25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ht="21">
      <c r="A299" s="45"/>
      <c r="B299" s="27"/>
      <c r="C299" s="27"/>
      <c r="D299" s="117" t="s">
        <v>354</v>
      </c>
      <c r="E299" s="72">
        <v>0</v>
      </c>
      <c r="F299" s="72">
        <v>0</v>
      </c>
      <c r="G299" s="72">
        <v>0</v>
      </c>
      <c r="H299" s="25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ht="21">
      <c r="A300" s="45"/>
      <c r="B300" s="27"/>
      <c r="C300" s="27" t="s">
        <v>428</v>
      </c>
      <c r="D300" s="117" t="s">
        <v>358</v>
      </c>
      <c r="E300" s="60">
        <f>SUM(E301:E302)</f>
        <v>0</v>
      </c>
      <c r="F300" s="60">
        <f>SUM(F301:F302)</f>
        <v>0</v>
      </c>
      <c r="G300" s="60">
        <f>SUM(G301:G302)</f>
        <v>11</v>
      </c>
      <c r="H300" s="26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ht="21">
      <c r="A301" s="45"/>
      <c r="B301" s="27"/>
      <c r="C301" s="27"/>
      <c r="D301" s="117" t="s">
        <v>353</v>
      </c>
      <c r="E301" s="72">
        <v>0</v>
      </c>
      <c r="F301" s="72">
        <v>0</v>
      </c>
      <c r="G301" s="72">
        <v>10</v>
      </c>
      <c r="H301" s="25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ht="21">
      <c r="A302" s="45"/>
      <c r="B302" s="27"/>
      <c r="C302" s="27"/>
      <c r="D302" s="117" t="s">
        <v>354</v>
      </c>
      <c r="E302" s="72">
        <v>0</v>
      </c>
      <c r="F302" s="72">
        <v>0</v>
      </c>
      <c r="G302" s="72">
        <v>1</v>
      </c>
      <c r="H302" s="25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ht="21">
      <c r="A303" s="45"/>
      <c r="B303" s="27"/>
      <c r="C303" s="27" t="s">
        <v>429</v>
      </c>
      <c r="D303" s="117" t="s">
        <v>360</v>
      </c>
      <c r="E303" s="60">
        <f>SUM(E304:E305)</f>
        <v>0</v>
      </c>
      <c r="F303" s="60">
        <f>SUM(F304:F305)</f>
        <v>0</v>
      </c>
      <c r="G303" s="60">
        <f>SUM(G304:G305)</f>
        <v>6</v>
      </c>
      <c r="H303" s="26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ht="21">
      <c r="A304" s="45"/>
      <c r="B304" s="27"/>
      <c r="C304" s="27"/>
      <c r="D304" s="117" t="s">
        <v>353</v>
      </c>
      <c r="E304" s="72">
        <v>0</v>
      </c>
      <c r="F304" s="72">
        <v>0</v>
      </c>
      <c r="G304" s="72">
        <v>6</v>
      </c>
      <c r="H304" s="25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ht="21">
      <c r="A305" s="45"/>
      <c r="B305" s="27"/>
      <c r="C305" s="27"/>
      <c r="D305" s="117" t="s">
        <v>354</v>
      </c>
      <c r="E305" s="72">
        <v>0</v>
      </c>
      <c r="F305" s="72">
        <v>0</v>
      </c>
      <c r="G305" s="72">
        <v>0</v>
      </c>
      <c r="H305" s="25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ht="21">
      <c r="A306" s="45"/>
      <c r="B306" s="27" t="s">
        <v>430</v>
      </c>
      <c r="C306" s="27" t="s">
        <v>384</v>
      </c>
      <c r="D306" s="117"/>
      <c r="E306" s="60">
        <f>SUM(E307:E308)</f>
        <v>0</v>
      </c>
      <c r="F306" s="60">
        <f>SUM(F307:F308)</f>
        <v>0</v>
      </c>
      <c r="G306" s="60">
        <f>SUM(G307:G308)</f>
        <v>7</v>
      </c>
      <c r="H306" s="25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ht="21">
      <c r="A307" s="45"/>
      <c r="B307" s="27"/>
      <c r="C307" s="27" t="s">
        <v>431</v>
      </c>
      <c r="D307" s="117" t="s">
        <v>353</v>
      </c>
      <c r="E307" s="72">
        <v>0</v>
      </c>
      <c r="F307" s="72">
        <v>0</v>
      </c>
      <c r="G307" s="72">
        <v>7</v>
      </c>
      <c r="H307" s="25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ht="21">
      <c r="A308" s="45"/>
      <c r="B308" s="27"/>
      <c r="C308" s="27" t="s">
        <v>432</v>
      </c>
      <c r="D308" s="117" t="s">
        <v>354</v>
      </c>
      <c r="E308" s="72">
        <v>0</v>
      </c>
      <c r="F308" s="72">
        <v>0</v>
      </c>
      <c r="G308" s="72">
        <v>0</v>
      </c>
      <c r="H308" s="25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ht="21" hidden="1">
      <c r="A309" s="45"/>
      <c r="B309" s="27" t="s">
        <v>433</v>
      </c>
      <c r="C309" s="27" t="s">
        <v>386</v>
      </c>
      <c r="D309" s="117"/>
      <c r="E309" s="60">
        <f>SUM(E310:E311)</f>
        <v>0</v>
      </c>
      <c r="F309" s="60">
        <f>SUM(F310:F311)</f>
        <v>0</v>
      </c>
      <c r="G309" s="60">
        <f>SUM(G310:G311)</f>
        <v>0</v>
      </c>
      <c r="H309" s="25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ht="21" hidden="1">
      <c r="A310" s="45"/>
      <c r="B310" s="27"/>
      <c r="C310" s="27" t="s">
        <v>434</v>
      </c>
      <c r="D310" s="117" t="s">
        <v>353</v>
      </c>
      <c r="E310" s="72">
        <v>0</v>
      </c>
      <c r="F310" s="72">
        <v>0</v>
      </c>
      <c r="G310" s="72"/>
      <c r="H310" s="25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ht="21" hidden="1">
      <c r="A311" s="45"/>
      <c r="B311" s="27"/>
      <c r="C311" s="27" t="s">
        <v>435</v>
      </c>
      <c r="D311" s="117" t="s">
        <v>354</v>
      </c>
      <c r="E311" s="72">
        <v>0</v>
      </c>
      <c r="F311" s="72">
        <v>0</v>
      </c>
      <c r="G311" s="72"/>
      <c r="H311" s="25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ht="21" hidden="1">
      <c r="A312" s="45"/>
      <c r="B312" s="27" t="s">
        <v>436</v>
      </c>
      <c r="C312" s="27" t="s">
        <v>391</v>
      </c>
      <c r="D312" s="117"/>
      <c r="E312" s="60">
        <f>SUM(E313:E314)</f>
        <v>0</v>
      </c>
      <c r="F312" s="60">
        <f>SUM(F313:F314)</f>
        <v>0</v>
      </c>
      <c r="G312" s="60">
        <f>SUM(G313:G314)</f>
        <v>0</v>
      </c>
      <c r="H312" s="25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ht="21" hidden="1">
      <c r="A313" s="45"/>
      <c r="B313" s="27"/>
      <c r="C313" s="27" t="s">
        <v>437</v>
      </c>
      <c r="D313" s="117" t="s">
        <v>353</v>
      </c>
      <c r="E313" s="72">
        <v>0</v>
      </c>
      <c r="F313" s="72">
        <v>0</v>
      </c>
      <c r="G313" s="72"/>
      <c r="H313" s="25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ht="21" hidden="1">
      <c r="A314" s="45"/>
      <c r="B314" s="27"/>
      <c r="C314" s="27" t="s">
        <v>438</v>
      </c>
      <c r="D314" s="117" t="s">
        <v>354</v>
      </c>
      <c r="E314" s="72">
        <v>0</v>
      </c>
      <c r="F314" s="72">
        <v>0</v>
      </c>
      <c r="G314" s="72"/>
      <c r="H314" s="25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ht="21" hidden="1">
      <c r="A315" s="45"/>
      <c r="B315" s="27" t="s">
        <v>439</v>
      </c>
      <c r="C315" s="27" t="s">
        <v>395</v>
      </c>
      <c r="D315" s="117"/>
      <c r="E315" s="60"/>
      <c r="F315" s="60"/>
      <c r="G315" s="60"/>
      <c r="H315" s="25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ht="21">
      <c r="A316" s="45"/>
      <c r="B316" s="27" t="s">
        <v>440</v>
      </c>
      <c r="C316" s="27" t="s">
        <v>397</v>
      </c>
      <c r="D316" s="117"/>
      <c r="E316" s="120">
        <f>SUM(E317,E321)</f>
        <v>0</v>
      </c>
      <c r="F316" s="94">
        <f>SUM(F317,F321)</f>
        <v>310645.63</v>
      </c>
      <c r="G316" s="94">
        <f>SUM(G317,G321)</f>
        <v>1833782.4978638848</v>
      </c>
      <c r="H316" s="25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ht="21">
      <c r="A317" s="45"/>
      <c r="B317" s="27"/>
      <c r="C317" s="27" t="s">
        <v>441</v>
      </c>
      <c r="D317" s="117" t="s">
        <v>399</v>
      </c>
      <c r="E317" s="121">
        <f>SUM(E318:E320)</f>
        <v>0</v>
      </c>
      <c r="F317" s="95">
        <f>SUM(F318:F320)</f>
        <v>310645.63</v>
      </c>
      <c r="G317" s="95">
        <f>SUM(G318:G320)</f>
        <v>638837.0433184302</v>
      </c>
      <c r="H317" s="25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ht="21">
      <c r="A318" s="45"/>
      <c r="B318" s="27"/>
      <c r="C318" s="27"/>
      <c r="D318" s="117" t="s">
        <v>401</v>
      </c>
      <c r="E318" s="33">
        <v>0</v>
      </c>
      <c r="F318" s="116">
        <v>310645.63</v>
      </c>
      <c r="G318" s="116">
        <v>287190.9307501242</v>
      </c>
      <c r="H318" s="25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ht="21">
      <c r="A319" s="45"/>
      <c r="B319" s="27"/>
      <c r="C319" s="27"/>
      <c r="D319" s="117" t="s">
        <v>402</v>
      </c>
      <c r="E319" s="33">
        <v>0</v>
      </c>
      <c r="F319" s="33">
        <v>0</v>
      </c>
      <c r="G319" s="116">
        <v>218392.44590163935</v>
      </c>
      <c r="H319" s="25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ht="21">
      <c r="A320" s="45"/>
      <c r="B320" s="27"/>
      <c r="C320" s="27"/>
      <c r="D320" s="117" t="s">
        <v>403</v>
      </c>
      <c r="E320" s="33">
        <v>0</v>
      </c>
      <c r="F320" s="33">
        <v>0</v>
      </c>
      <c r="G320" s="116">
        <v>133253.66666666666</v>
      </c>
      <c r="H320" s="25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ht="21">
      <c r="A321" s="45"/>
      <c r="B321" s="27"/>
      <c r="C321" s="27" t="s">
        <v>442</v>
      </c>
      <c r="D321" s="117" t="s">
        <v>405</v>
      </c>
      <c r="E321" s="121">
        <f>SUM(E322:E325)</f>
        <v>0</v>
      </c>
      <c r="F321" s="121">
        <f>SUM(F322:F325)</f>
        <v>0</v>
      </c>
      <c r="G321" s="95">
        <f>SUM(G322:G325)</f>
        <v>1194945.4545454546</v>
      </c>
      <c r="H321" s="25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21">
      <c r="A322" s="45"/>
      <c r="B322" s="27"/>
      <c r="C322" s="27"/>
      <c r="D322" s="117" t="s">
        <v>407</v>
      </c>
      <c r="E322" s="33">
        <v>0</v>
      </c>
      <c r="F322" s="33">
        <v>0</v>
      </c>
      <c r="G322" s="116"/>
      <c r="H322" s="25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ht="21">
      <c r="A323" s="45"/>
      <c r="B323" s="27"/>
      <c r="C323" s="27"/>
      <c r="D323" s="117" t="s">
        <v>408</v>
      </c>
      <c r="E323" s="33">
        <v>0</v>
      </c>
      <c r="F323" s="33">
        <v>0</v>
      </c>
      <c r="G323" s="116">
        <v>1186400</v>
      </c>
      <c r="H323" s="25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ht="21">
      <c r="A324" s="45"/>
      <c r="B324" s="27"/>
      <c r="C324" s="27"/>
      <c r="D324" s="117" t="s">
        <v>409</v>
      </c>
      <c r="E324" s="33">
        <v>0</v>
      </c>
      <c r="F324" s="33">
        <v>0</v>
      </c>
      <c r="G324" s="116"/>
      <c r="H324" s="25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ht="21">
      <c r="A325" s="45"/>
      <c r="B325" s="27"/>
      <c r="C325" s="27"/>
      <c r="D325" s="117" t="s">
        <v>410</v>
      </c>
      <c r="E325" s="33">
        <v>0</v>
      </c>
      <c r="F325" s="33">
        <v>0</v>
      </c>
      <c r="G325" s="116">
        <v>8545.454545454546</v>
      </c>
      <c r="H325" s="25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ht="21">
      <c r="A326" s="45"/>
      <c r="B326" s="27" t="s">
        <v>443</v>
      </c>
      <c r="C326" s="27" t="s">
        <v>412</v>
      </c>
      <c r="D326" s="117"/>
      <c r="E326" s="56">
        <f>SUM(E327:E328)</f>
        <v>0</v>
      </c>
      <c r="F326" s="56">
        <f>SUM(F327:F328)</f>
        <v>13</v>
      </c>
      <c r="G326" s="56"/>
      <c r="H326" s="25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ht="21">
      <c r="A327" s="45"/>
      <c r="B327" s="27"/>
      <c r="C327" s="27" t="s">
        <v>444</v>
      </c>
      <c r="D327" s="117" t="s">
        <v>399</v>
      </c>
      <c r="E327" s="33">
        <v>0</v>
      </c>
      <c r="F327" s="33">
        <v>13</v>
      </c>
      <c r="G327" s="33">
        <v>14</v>
      </c>
      <c r="H327" s="25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21">
      <c r="A328" s="45"/>
      <c r="B328" s="27"/>
      <c r="C328" s="27" t="s">
        <v>445</v>
      </c>
      <c r="D328" s="117" t="s">
        <v>405</v>
      </c>
      <c r="E328" s="33">
        <v>0</v>
      </c>
      <c r="F328" s="33">
        <v>0</v>
      </c>
      <c r="G328" s="33"/>
      <c r="H328" s="25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ht="46.5" customHeight="1">
      <c r="A329" s="45"/>
      <c r="B329" s="27" t="s">
        <v>446</v>
      </c>
      <c r="C329" s="131" t="s">
        <v>421</v>
      </c>
      <c r="D329" s="132"/>
      <c r="E329" s="56">
        <v>0</v>
      </c>
      <c r="F329" s="56">
        <v>0</v>
      </c>
      <c r="G329" s="56">
        <v>0</v>
      </c>
      <c r="H329" s="26" t="s">
        <v>447</v>
      </c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ht="21">
      <c r="A330" s="45"/>
      <c r="B330" s="27"/>
      <c r="C330" s="27" t="s">
        <v>448</v>
      </c>
      <c r="D330" s="117" t="s">
        <v>353</v>
      </c>
      <c r="E330" s="33">
        <v>0</v>
      </c>
      <c r="F330" s="33">
        <v>0</v>
      </c>
      <c r="G330" s="33">
        <v>0</v>
      </c>
      <c r="H330" s="25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21">
      <c r="A331" s="45"/>
      <c r="B331" s="27"/>
      <c r="C331" s="27" t="s">
        <v>449</v>
      </c>
      <c r="D331" s="117" t="s">
        <v>354</v>
      </c>
      <c r="E331" s="33">
        <v>0</v>
      </c>
      <c r="F331" s="33">
        <v>0</v>
      </c>
      <c r="G331" s="33">
        <v>0</v>
      </c>
      <c r="H331" s="25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ht="21">
      <c r="A332" s="45">
        <v>18</v>
      </c>
      <c r="B332" s="27" t="s">
        <v>450</v>
      </c>
      <c r="C332" s="27"/>
      <c r="D332" s="117"/>
      <c r="E332" s="33"/>
      <c r="F332" s="33"/>
      <c r="G332" s="33"/>
      <c r="H332" s="25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ht="21">
      <c r="A333" s="45"/>
      <c r="B333" s="27" t="s">
        <v>451</v>
      </c>
      <c r="C333" s="27" t="s">
        <v>452</v>
      </c>
      <c r="D333" s="117"/>
      <c r="E333" s="33" t="e">
        <f>NA()</f>
        <v>#N/A</v>
      </c>
      <c r="F333" s="33" t="e">
        <f>NA()</f>
        <v>#N/A</v>
      </c>
      <c r="G333" s="33">
        <v>57</v>
      </c>
      <c r="H333" s="26" t="s">
        <v>453</v>
      </c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ht="21">
      <c r="A334" s="45"/>
      <c r="B334" s="27" t="s">
        <v>454</v>
      </c>
      <c r="C334" s="27" t="s">
        <v>455</v>
      </c>
      <c r="D334" s="117"/>
      <c r="E334" s="33" t="e">
        <f>NA()</f>
        <v>#N/A</v>
      </c>
      <c r="F334" s="33" t="e">
        <f>NA()</f>
        <v>#N/A</v>
      </c>
      <c r="G334" s="116">
        <v>5495880.48</v>
      </c>
      <c r="H334" s="26" t="s">
        <v>453</v>
      </c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ht="21">
      <c r="A335" s="45"/>
      <c r="B335" s="27" t="s">
        <v>456</v>
      </c>
      <c r="C335" s="27" t="s">
        <v>457</v>
      </c>
      <c r="D335" s="117"/>
      <c r="E335" s="33" t="e">
        <f>NA()</f>
        <v>#N/A</v>
      </c>
      <c r="F335" s="33" t="e">
        <f>NA()</f>
        <v>#N/A</v>
      </c>
      <c r="G335" s="33" t="e">
        <f>NA()</f>
        <v>#N/A</v>
      </c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ht="21">
      <c r="A336" s="45"/>
      <c r="B336" s="27" t="s">
        <v>458</v>
      </c>
      <c r="C336" s="27" t="s">
        <v>459</v>
      </c>
      <c r="D336" s="117"/>
      <c r="E336" s="33" t="e">
        <f>NA()</f>
        <v>#N/A</v>
      </c>
      <c r="F336" s="33" t="e">
        <f>NA()</f>
        <v>#N/A</v>
      </c>
      <c r="G336" s="33" t="e">
        <f>NA()</f>
        <v>#N/A</v>
      </c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ht="21">
      <c r="A337" s="45"/>
      <c r="B337" s="27" t="s">
        <v>460</v>
      </c>
      <c r="C337" s="27" t="s">
        <v>461</v>
      </c>
      <c r="D337" s="117"/>
      <c r="E337" s="33" t="e">
        <f>NA()</f>
        <v>#N/A</v>
      </c>
      <c r="F337" s="33" t="e">
        <f>NA()</f>
        <v>#N/A</v>
      </c>
      <c r="G337" s="33" t="e">
        <f>NA()</f>
        <v>#N/A</v>
      </c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1:17" ht="21">
      <c r="A338" s="45"/>
      <c r="B338" s="27"/>
      <c r="C338" s="27" t="s">
        <v>462</v>
      </c>
      <c r="D338" s="117" t="s">
        <v>463</v>
      </c>
      <c r="E338" s="33" t="e">
        <f>NA()</f>
        <v>#N/A</v>
      </c>
      <c r="F338" s="33" t="e">
        <f>NA()</f>
        <v>#N/A</v>
      </c>
      <c r="G338" s="33" t="e">
        <f>NA()</f>
        <v>#N/A</v>
      </c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ht="21">
      <c r="A339" s="45"/>
      <c r="B339" s="27"/>
      <c r="C339" s="27" t="s">
        <v>464</v>
      </c>
      <c r="D339" s="117" t="s">
        <v>465</v>
      </c>
      <c r="E339" s="33" t="e">
        <f>NA()</f>
        <v>#N/A</v>
      </c>
      <c r="F339" s="33" t="e">
        <f>NA()</f>
        <v>#N/A</v>
      </c>
      <c r="G339" s="33" t="e">
        <f>NA()</f>
        <v>#N/A</v>
      </c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ht="21">
      <c r="A340" s="45">
        <v>19</v>
      </c>
      <c r="B340" s="27" t="s">
        <v>466</v>
      </c>
      <c r="C340" s="27"/>
      <c r="D340" s="117"/>
      <c r="E340" s="33"/>
      <c r="F340" s="33"/>
      <c r="G340" s="33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ht="21">
      <c r="A341" s="45"/>
      <c r="B341" s="27" t="s">
        <v>467</v>
      </c>
      <c r="C341" s="27" t="s">
        <v>468</v>
      </c>
      <c r="D341" s="117"/>
      <c r="E341" s="72">
        <v>0</v>
      </c>
      <c r="F341" s="72">
        <v>0</v>
      </c>
      <c r="G341" s="72">
        <v>0</v>
      </c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ht="21">
      <c r="A342" s="45"/>
      <c r="B342" s="27" t="s">
        <v>469</v>
      </c>
      <c r="C342" s="27" t="s">
        <v>470</v>
      </c>
      <c r="D342" s="117"/>
      <c r="E342" s="72">
        <v>0</v>
      </c>
      <c r="F342" s="72">
        <v>0</v>
      </c>
      <c r="G342" s="72">
        <v>0</v>
      </c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ht="23.25">
      <c r="A343" s="22" t="s">
        <v>471</v>
      </c>
      <c r="B343" s="27"/>
      <c r="C343" s="27"/>
      <c r="D343" s="29"/>
      <c r="E343" s="33"/>
      <c r="F343" s="33"/>
      <c r="G343" s="33"/>
      <c r="H343" s="23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ht="46.5" customHeight="1">
      <c r="A344" s="45">
        <v>20</v>
      </c>
      <c r="B344" s="131" t="s">
        <v>655</v>
      </c>
      <c r="C344" s="131"/>
      <c r="D344" s="132"/>
      <c r="E344" s="67">
        <v>118</v>
      </c>
      <c r="F344" s="67">
        <v>67</v>
      </c>
      <c r="G344" s="67">
        <v>103</v>
      </c>
      <c r="H344" s="47" t="s">
        <v>194</v>
      </c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ht="46.5" customHeight="1">
      <c r="A345" s="45">
        <v>21</v>
      </c>
      <c r="B345" s="131" t="s">
        <v>665</v>
      </c>
      <c r="C345" s="131"/>
      <c r="D345" s="132"/>
      <c r="E345" s="56">
        <f>SUM(E346:E347)</f>
        <v>34</v>
      </c>
      <c r="F345" s="56">
        <f>SUM(F346:F347)</f>
        <v>79</v>
      </c>
      <c r="G345" s="56">
        <v>46</v>
      </c>
      <c r="H345" s="99" t="s">
        <v>661</v>
      </c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ht="21">
      <c r="A346" s="45"/>
      <c r="B346" s="27" t="s">
        <v>472</v>
      </c>
      <c r="C346" s="122" t="s">
        <v>353</v>
      </c>
      <c r="D346" s="117"/>
      <c r="E346" s="72">
        <v>34</v>
      </c>
      <c r="F346" s="72">
        <v>43</v>
      </c>
      <c r="G346" s="78">
        <v>46</v>
      </c>
      <c r="H346" s="98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ht="21">
      <c r="A347" s="45"/>
      <c r="B347" s="27" t="s">
        <v>473</v>
      </c>
      <c r="C347" s="122" t="s">
        <v>354</v>
      </c>
      <c r="D347" s="117"/>
      <c r="E347" s="72">
        <v>0</v>
      </c>
      <c r="F347" s="72">
        <v>36</v>
      </c>
      <c r="G347" s="78">
        <v>4</v>
      </c>
      <c r="H347" s="99" t="s">
        <v>661</v>
      </c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ht="21">
      <c r="A348" s="45"/>
      <c r="B348" s="27" t="s">
        <v>474</v>
      </c>
      <c r="C348" s="123"/>
      <c r="D348" s="117"/>
      <c r="E348" s="124">
        <v>86.91</v>
      </c>
      <c r="F348" s="124">
        <v>83.57</v>
      </c>
      <c r="G348" s="124">
        <v>82.1272222222222</v>
      </c>
      <c r="H348" s="48" t="s">
        <v>199</v>
      </c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ht="21">
      <c r="A349" s="45">
        <v>22</v>
      </c>
      <c r="B349" s="27" t="s">
        <v>475</v>
      </c>
      <c r="C349" s="27"/>
      <c r="D349" s="117"/>
      <c r="E349" s="96">
        <v>1254651</v>
      </c>
      <c r="F349" s="96">
        <v>1203710</v>
      </c>
      <c r="G349" s="96">
        <v>104889350.526</v>
      </c>
      <c r="H349" s="47" t="s">
        <v>476</v>
      </c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ht="46.5" customHeight="1">
      <c r="A350" s="45">
        <v>23</v>
      </c>
      <c r="B350" s="131" t="s">
        <v>477</v>
      </c>
      <c r="C350" s="131"/>
      <c r="D350" s="132"/>
      <c r="E350" s="63">
        <v>6</v>
      </c>
      <c r="F350" s="63">
        <v>6</v>
      </c>
      <c r="G350" s="63">
        <v>10</v>
      </c>
      <c r="H350" s="99" t="s">
        <v>661</v>
      </c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ht="21">
      <c r="A351" s="45">
        <v>24</v>
      </c>
      <c r="B351" s="27" t="s">
        <v>478</v>
      </c>
      <c r="C351" s="27"/>
      <c r="D351" s="117"/>
      <c r="E351" s="96">
        <v>7043443.81</v>
      </c>
      <c r="F351" s="96">
        <v>6700314.723999999</v>
      </c>
      <c r="G351" s="96">
        <v>14202884.4424</v>
      </c>
      <c r="H351" s="47" t="s">
        <v>479</v>
      </c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ht="21">
      <c r="A352" s="45">
        <v>25</v>
      </c>
      <c r="B352" s="27" t="s">
        <v>480</v>
      </c>
      <c r="C352" s="27"/>
      <c r="D352" s="117"/>
      <c r="E352" s="63" t="e">
        <f>NA()</f>
        <v>#N/A</v>
      </c>
      <c r="F352" s="63" t="e">
        <f>NA()</f>
        <v>#N/A</v>
      </c>
      <c r="G352" s="63">
        <v>374735.44</v>
      </c>
      <c r="H352" s="47" t="s">
        <v>481</v>
      </c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ht="21">
      <c r="A353" s="45">
        <v>26</v>
      </c>
      <c r="B353" s="27" t="s">
        <v>656</v>
      </c>
      <c r="C353" s="27"/>
      <c r="D353" s="117"/>
      <c r="E353" s="63"/>
      <c r="F353" s="65"/>
      <c r="G353" s="63">
        <v>29</v>
      </c>
      <c r="H353" s="27" t="s">
        <v>174</v>
      </c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ht="46.5" customHeight="1">
      <c r="A354" s="45">
        <v>27</v>
      </c>
      <c r="B354" s="131" t="s">
        <v>482</v>
      </c>
      <c r="C354" s="131"/>
      <c r="D354" s="132"/>
      <c r="E354" s="63">
        <v>464</v>
      </c>
      <c r="F354" s="65">
        <v>582</v>
      </c>
      <c r="G354" s="63">
        <v>152</v>
      </c>
      <c r="H354" s="47" t="s">
        <v>483</v>
      </c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ht="46.5" customHeight="1">
      <c r="A355" s="45">
        <v>28</v>
      </c>
      <c r="B355" s="131" t="s">
        <v>484</v>
      </c>
      <c r="C355" s="131"/>
      <c r="D355" s="132"/>
      <c r="E355" s="96">
        <v>1785263.5</v>
      </c>
      <c r="F355" s="96">
        <v>1289630.67</v>
      </c>
      <c r="G355" s="96">
        <v>2414785.9101936324</v>
      </c>
      <c r="H355" s="47" t="s">
        <v>485</v>
      </c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ht="46.5" customHeight="1">
      <c r="A356" s="45">
        <v>29</v>
      </c>
      <c r="B356" s="131" t="s">
        <v>486</v>
      </c>
      <c r="C356" s="131"/>
      <c r="D356" s="132"/>
      <c r="E356" s="63">
        <v>0</v>
      </c>
      <c r="F356" s="65">
        <v>2</v>
      </c>
      <c r="G356" s="63">
        <v>3</v>
      </c>
      <c r="H356" s="47" t="s">
        <v>487</v>
      </c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21">
      <c r="A357" s="45">
        <v>30</v>
      </c>
      <c r="B357" s="27" t="s">
        <v>488</v>
      </c>
      <c r="C357" s="27"/>
      <c r="D357" s="40"/>
      <c r="E357" s="66">
        <v>0</v>
      </c>
      <c r="F357" s="66">
        <v>0</v>
      </c>
      <c r="G357" s="66">
        <v>0</v>
      </c>
      <c r="H357" s="47" t="s">
        <v>489</v>
      </c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ht="46.5" customHeight="1">
      <c r="A358" s="45">
        <v>31</v>
      </c>
      <c r="B358" s="131" t="s">
        <v>490</v>
      </c>
      <c r="C358" s="131"/>
      <c r="D358" s="132"/>
      <c r="E358" s="66">
        <v>116</v>
      </c>
      <c r="F358" s="66">
        <v>82</v>
      </c>
      <c r="G358" s="125">
        <v>85</v>
      </c>
      <c r="H358" s="47" t="s">
        <v>293</v>
      </c>
      <c r="I358" s="21"/>
      <c r="J358" s="24"/>
      <c r="K358" s="24"/>
      <c r="L358" s="24"/>
      <c r="M358" s="24"/>
      <c r="N358" s="24"/>
      <c r="O358" s="24"/>
      <c r="P358" s="24"/>
      <c r="Q358" s="24"/>
    </row>
    <row r="359" spans="1:17" ht="23.25">
      <c r="A359" s="22" t="s">
        <v>491</v>
      </c>
      <c r="B359" s="27"/>
      <c r="C359" s="27"/>
      <c r="D359" s="29"/>
      <c r="E359" s="33"/>
      <c r="F359" s="33"/>
      <c r="G359" s="33"/>
      <c r="H359" s="23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ht="21">
      <c r="A360" s="45">
        <v>32</v>
      </c>
      <c r="B360" s="27" t="s">
        <v>492</v>
      </c>
      <c r="C360" s="27"/>
      <c r="D360" s="117"/>
      <c r="E360" s="68" t="e">
        <f>IF(E361&gt;0,E362/E361,NA())</f>
        <v>#N/A</v>
      </c>
      <c r="F360" s="68" t="e">
        <f>IF(F361&gt;0,F362/F361,NA())</f>
        <v>#N/A</v>
      </c>
      <c r="G360" s="105">
        <f>IF(G361&gt;0,G362/G361,NA())</f>
        <v>0.8076923076923077</v>
      </c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ht="21">
      <c r="A361" s="45"/>
      <c r="B361" s="27" t="s">
        <v>493</v>
      </c>
      <c r="C361" s="27" t="s">
        <v>494</v>
      </c>
      <c r="D361" s="117"/>
      <c r="E361" s="72" t="e">
        <f>NA()</f>
        <v>#N/A</v>
      </c>
      <c r="F361" s="72" t="e">
        <f>NA()</f>
        <v>#N/A</v>
      </c>
      <c r="G361" s="33">
        <v>78</v>
      </c>
      <c r="H361" s="99" t="s">
        <v>661</v>
      </c>
      <c r="I361" s="24"/>
      <c r="J361" s="24"/>
      <c r="K361" s="24">
        <f>G362</f>
        <v>63</v>
      </c>
      <c r="L361" s="24"/>
      <c r="M361" s="24"/>
      <c r="N361" s="24">
        <f>G361</f>
        <v>78</v>
      </c>
      <c r="O361" s="24"/>
      <c r="P361" s="24"/>
      <c r="Q361" s="24">
        <f>K361/N361*100</f>
        <v>80.76923076923077</v>
      </c>
    </row>
    <row r="362" spans="1:17" ht="21">
      <c r="A362" s="45"/>
      <c r="B362" s="27" t="s">
        <v>495</v>
      </c>
      <c r="C362" s="27" t="s">
        <v>496</v>
      </c>
      <c r="D362" s="117"/>
      <c r="E362" s="72" t="e">
        <f>NA()</f>
        <v>#N/A</v>
      </c>
      <c r="F362" s="72" t="e">
        <f>NA()</f>
        <v>#N/A</v>
      </c>
      <c r="G362" s="33">
        <v>63</v>
      </c>
      <c r="H362" s="99" t="s">
        <v>661</v>
      </c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ht="21">
      <c r="A363" s="45">
        <v>33</v>
      </c>
      <c r="B363" s="27" t="s">
        <v>497</v>
      </c>
      <c r="C363" s="117"/>
      <c r="D363" s="117"/>
      <c r="E363" s="33"/>
      <c r="F363" s="33"/>
      <c r="G363" s="33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ht="21">
      <c r="A364" s="45"/>
      <c r="B364" s="27" t="s">
        <v>498</v>
      </c>
      <c r="C364" s="122" t="s">
        <v>499</v>
      </c>
      <c r="D364" s="117"/>
      <c r="E364" s="60" t="e">
        <f>SUM(E365:E366)</f>
        <v>#N/A</v>
      </c>
      <c r="F364" s="60" t="e">
        <f>SUM(F365:F366)</f>
        <v>#N/A</v>
      </c>
      <c r="G364" s="60">
        <f>SUM(G365:G366)</f>
        <v>42</v>
      </c>
      <c r="H364" s="47" t="s">
        <v>500</v>
      </c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ht="21">
      <c r="A365" s="45"/>
      <c r="B365" s="27"/>
      <c r="C365" s="126" t="s">
        <v>501</v>
      </c>
      <c r="D365" s="122" t="s">
        <v>353</v>
      </c>
      <c r="E365" s="72" t="e">
        <f>NA()</f>
        <v>#N/A</v>
      </c>
      <c r="F365" s="72" t="e">
        <f>NA()</f>
        <v>#N/A</v>
      </c>
      <c r="G365" s="72">
        <v>42</v>
      </c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ht="21">
      <c r="A366" s="45"/>
      <c r="B366" s="27"/>
      <c r="C366" s="126" t="s">
        <v>502</v>
      </c>
      <c r="D366" s="122" t="s">
        <v>354</v>
      </c>
      <c r="E366" s="72" t="e">
        <f>NA()</f>
        <v>#N/A</v>
      </c>
      <c r="F366" s="72" t="e">
        <f>NA()</f>
        <v>#N/A</v>
      </c>
      <c r="G366" s="72">
        <v>0</v>
      </c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ht="21">
      <c r="A367" s="45"/>
      <c r="B367" s="27" t="s">
        <v>503</v>
      </c>
      <c r="C367" s="123" t="s">
        <v>504</v>
      </c>
      <c r="D367" s="117"/>
      <c r="E367" s="60">
        <f>SUM(E368:E369)</f>
        <v>91</v>
      </c>
      <c r="F367" s="60">
        <f>SUM(F368:F369)</f>
        <v>95</v>
      </c>
      <c r="G367" s="60">
        <v>86</v>
      </c>
      <c r="H367" s="47" t="s">
        <v>505</v>
      </c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ht="21">
      <c r="A368" s="45"/>
      <c r="B368" s="27"/>
      <c r="C368" s="123" t="s">
        <v>506</v>
      </c>
      <c r="D368" s="117" t="s">
        <v>507</v>
      </c>
      <c r="E368" s="33">
        <v>37</v>
      </c>
      <c r="F368" s="33">
        <v>68</v>
      </c>
      <c r="G368" s="33">
        <v>78</v>
      </c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ht="21">
      <c r="A369" s="45"/>
      <c r="B369" s="27"/>
      <c r="C369" s="123" t="s">
        <v>508</v>
      </c>
      <c r="D369" s="117" t="s">
        <v>509</v>
      </c>
      <c r="E369" s="33">
        <v>54</v>
      </c>
      <c r="F369" s="33">
        <v>27</v>
      </c>
      <c r="G369" s="33">
        <v>24.5</v>
      </c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ht="21">
      <c r="A370" s="45"/>
      <c r="B370" s="27" t="s">
        <v>510</v>
      </c>
      <c r="C370" s="27" t="s">
        <v>511</v>
      </c>
      <c r="D370" s="117"/>
      <c r="E370" s="97">
        <f>SUM(E371:E372)</f>
        <v>4381161.99</v>
      </c>
      <c r="F370" s="97">
        <f>SUM(F371:F372)</f>
        <v>4733698.52</v>
      </c>
      <c r="G370" s="97">
        <f>SUM(G371:G372)</f>
        <v>7699305.202203337</v>
      </c>
      <c r="H370" s="47" t="s">
        <v>512</v>
      </c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ht="21">
      <c r="A371" s="45"/>
      <c r="B371" s="27"/>
      <c r="C371" s="123" t="s">
        <v>513</v>
      </c>
      <c r="D371" s="117" t="s">
        <v>507</v>
      </c>
      <c r="E371" s="116">
        <v>912150.35</v>
      </c>
      <c r="F371" s="116">
        <v>1878122.79</v>
      </c>
      <c r="G371" s="116">
        <v>3808601.712203337</v>
      </c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ht="21">
      <c r="A372" s="45"/>
      <c r="B372" s="27"/>
      <c r="C372" s="123" t="s">
        <v>513</v>
      </c>
      <c r="D372" s="117" t="s">
        <v>509</v>
      </c>
      <c r="E372" s="116">
        <v>3469011.64</v>
      </c>
      <c r="F372" s="116">
        <v>2855575.73</v>
      </c>
      <c r="G372" s="116">
        <v>3890703.49</v>
      </c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21">
      <c r="A373" s="45">
        <v>34</v>
      </c>
      <c r="B373" s="27" t="s">
        <v>514</v>
      </c>
      <c r="C373" s="27"/>
      <c r="D373" s="40"/>
      <c r="E373" s="33"/>
      <c r="F373" s="33"/>
      <c r="G373" s="33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ht="21">
      <c r="A374" s="45"/>
      <c r="B374" s="32" t="s">
        <v>515</v>
      </c>
      <c r="C374" s="27" t="s">
        <v>516</v>
      </c>
      <c r="D374" s="40"/>
      <c r="E374" s="61">
        <f>SUM(E375:E376)</f>
        <v>171.5</v>
      </c>
      <c r="F374" s="61">
        <f>SUM(F375:F376)</f>
        <v>195</v>
      </c>
      <c r="G374" s="61">
        <v>188.5</v>
      </c>
      <c r="H374" s="47" t="s">
        <v>517</v>
      </c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ht="21">
      <c r="A375" s="45"/>
      <c r="B375" s="27"/>
      <c r="C375" s="123" t="s">
        <v>518</v>
      </c>
      <c r="D375" s="117" t="s">
        <v>507</v>
      </c>
      <c r="E375" s="91">
        <v>171.5</v>
      </c>
      <c r="F375" s="91">
        <v>195</v>
      </c>
      <c r="G375" s="91">
        <v>188.5</v>
      </c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ht="21">
      <c r="A376" s="45"/>
      <c r="B376" s="27"/>
      <c r="C376" s="123" t="s">
        <v>519</v>
      </c>
      <c r="D376" s="117" t="s">
        <v>509</v>
      </c>
      <c r="E376" s="72">
        <v>0</v>
      </c>
      <c r="F376" s="72">
        <v>0</v>
      </c>
      <c r="G376" s="127">
        <v>60.5</v>
      </c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ht="21">
      <c r="A377" s="45"/>
      <c r="B377" s="27" t="s">
        <v>520</v>
      </c>
      <c r="C377" s="27" t="s">
        <v>511</v>
      </c>
      <c r="D377" s="117"/>
      <c r="E377" s="58">
        <f>SUM(E378:E379)</f>
        <v>346612.28</v>
      </c>
      <c r="F377" s="58">
        <f>SUM(F378:F379)</f>
        <v>835007.27</v>
      </c>
      <c r="G377" s="97">
        <f>SUM(G378:G379)</f>
        <v>1132983.0364737983</v>
      </c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ht="21">
      <c r="A378" s="45"/>
      <c r="B378" s="27"/>
      <c r="C378" s="123" t="s">
        <v>521</v>
      </c>
      <c r="D378" s="117" t="s">
        <v>507</v>
      </c>
      <c r="E378" s="72">
        <v>346612.28</v>
      </c>
      <c r="F378" s="72">
        <v>835007.27</v>
      </c>
      <c r="G378" s="124">
        <v>918846.0364737983</v>
      </c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ht="21">
      <c r="A379" s="45"/>
      <c r="B379" s="27"/>
      <c r="C379" s="123" t="s">
        <v>522</v>
      </c>
      <c r="D379" s="117" t="s">
        <v>509</v>
      </c>
      <c r="E379" s="72">
        <v>0</v>
      </c>
      <c r="F379" s="72">
        <v>0</v>
      </c>
      <c r="G379" s="124">
        <v>214137</v>
      </c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21">
      <c r="A380" s="45">
        <v>35</v>
      </c>
      <c r="B380" s="27" t="s">
        <v>523</v>
      </c>
      <c r="C380" s="27"/>
      <c r="D380" s="117"/>
      <c r="E380" s="43">
        <v>0</v>
      </c>
      <c r="F380" s="43">
        <v>7</v>
      </c>
      <c r="G380" s="43">
        <v>8</v>
      </c>
      <c r="H380" s="47" t="s">
        <v>524</v>
      </c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ht="21">
      <c r="A381" s="45">
        <v>36</v>
      </c>
      <c r="B381" s="27" t="s">
        <v>525</v>
      </c>
      <c r="C381" s="27"/>
      <c r="D381" s="117"/>
      <c r="E381" s="119">
        <v>586792628.9</v>
      </c>
      <c r="F381" s="119">
        <v>513947687.19</v>
      </c>
      <c r="G381" s="116">
        <v>508568959.167005</v>
      </c>
      <c r="H381" s="47" t="s">
        <v>255</v>
      </c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ht="21">
      <c r="A382" s="45">
        <v>37</v>
      </c>
      <c r="B382" s="27" t="s">
        <v>526</v>
      </c>
      <c r="C382" s="27"/>
      <c r="D382" s="117"/>
      <c r="E382" s="119">
        <v>214113559.3</v>
      </c>
      <c r="F382" s="119">
        <v>181018362.18</v>
      </c>
      <c r="G382" s="116">
        <v>180130977.45</v>
      </c>
      <c r="H382" s="47" t="s">
        <v>257</v>
      </c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ht="21">
      <c r="A383" s="45">
        <v>38</v>
      </c>
      <c r="B383" s="27" t="s">
        <v>527</v>
      </c>
      <c r="C383" s="27"/>
      <c r="D383" s="117"/>
      <c r="E383" s="119">
        <v>214113559.3</v>
      </c>
      <c r="F383" s="119">
        <v>181018362.18</v>
      </c>
      <c r="G383" s="116">
        <v>264993170.62</v>
      </c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ht="21">
      <c r="A384" s="45">
        <v>39</v>
      </c>
      <c r="B384" s="27" t="s">
        <v>528</v>
      </c>
      <c r="C384" s="27"/>
      <c r="D384" s="117"/>
      <c r="E384" s="119">
        <v>19148903.53</v>
      </c>
      <c r="F384" s="119">
        <v>28302247.330000013</v>
      </c>
      <c r="G384" s="116">
        <v>20617554.57</v>
      </c>
      <c r="H384" s="47" t="s">
        <v>529</v>
      </c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ht="21">
      <c r="A385" s="45"/>
      <c r="B385" s="27" t="s">
        <v>586</v>
      </c>
      <c r="C385" s="27"/>
      <c r="D385" s="117"/>
      <c r="E385" s="128" t="e">
        <f>NA()</f>
        <v>#N/A</v>
      </c>
      <c r="F385" s="119">
        <v>13613359.29</v>
      </c>
      <c r="G385" s="116">
        <v>14985267</v>
      </c>
      <c r="H385" s="47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ht="21">
      <c r="A386" s="45">
        <v>40</v>
      </c>
      <c r="B386" s="27" t="s">
        <v>530</v>
      </c>
      <c r="C386" s="27"/>
      <c r="D386" s="117"/>
      <c r="E386" s="119">
        <v>233262462.83</v>
      </c>
      <c r="F386" s="119">
        <v>209320609.51</v>
      </c>
      <c r="G386" s="116">
        <v>270625458.19</v>
      </c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1:17" ht="21">
      <c r="A387" s="45">
        <v>41</v>
      </c>
      <c r="B387" s="27" t="s">
        <v>531</v>
      </c>
      <c r="C387" s="27"/>
      <c r="D387" s="117"/>
      <c r="E387" s="119">
        <v>40410939.919999994</v>
      </c>
      <c r="F387" s="119">
        <v>15795055.74</v>
      </c>
      <c r="G387" s="119">
        <v>15005178.43</v>
      </c>
      <c r="H387" s="47" t="s">
        <v>532</v>
      </c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ht="21">
      <c r="A388" s="45">
        <v>42</v>
      </c>
      <c r="B388" s="27" t="s">
        <v>533</v>
      </c>
      <c r="C388" s="27"/>
      <c r="D388" s="117"/>
      <c r="E388" s="128" t="e">
        <f>NA()</f>
        <v>#N/A</v>
      </c>
      <c r="F388" s="128" t="e">
        <f>NA()</f>
        <v>#N/A</v>
      </c>
      <c r="G388" s="128">
        <v>87208</v>
      </c>
      <c r="H388" s="47" t="s">
        <v>534</v>
      </c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ht="21">
      <c r="A389" s="45">
        <v>43</v>
      </c>
      <c r="B389" s="27" t="s">
        <v>535</v>
      </c>
      <c r="C389" s="27"/>
      <c r="D389" s="117"/>
      <c r="E389" s="43">
        <v>4.65</v>
      </c>
      <c r="F389" s="43">
        <v>4.61</v>
      </c>
      <c r="G389" s="43">
        <v>4.23</v>
      </c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ht="23.25">
      <c r="A390" s="22" t="s">
        <v>536</v>
      </c>
      <c r="B390" s="27"/>
      <c r="C390" s="27"/>
      <c r="D390" s="29"/>
      <c r="E390" s="33"/>
      <c r="F390" s="33"/>
      <c r="G390" s="33"/>
      <c r="H390" s="23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ht="21">
      <c r="A391" s="45">
        <v>44</v>
      </c>
      <c r="B391" s="27" t="s">
        <v>537</v>
      </c>
      <c r="C391" s="27"/>
      <c r="D391" s="117"/>
      <c r="E391" s="33">
        <v>78</v>
      </c>
      <c r="F391" s="33">
        <v>89</v>
      </c>
      <c r="G391" s="33">
        <v>80</v>
      </c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ht="46.5" customHeight="1">
      <c r="A392" s="45">
        <v>45</v>
      </c>
      <c r="B392" s="131" t="s">
        <v>538</v>
      </c>
      <c r="C392" s="131"/>
      <c r="D392" s="132"/>
      <c r="E392" s="33">
        <v>24</v>
      </c>
      <c r="F392" s="33">
        <v>26</v>
      </c>
      <c r="G392" s="33">
        <v>32</v>
      </c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ht="21">
      <c r="A393" s="45">
        <v>46</v>
      </c>
      <c r="B393" s="27" t="s">
        <v>539</v>
      </c>
      <c r="C393" s="27"/>
      <c r="D393" s="117"/>
      <c r="E393" s="33">
        <v>0</v>
      </c>
      <c r="F393" s="33">
        <v>4</v>
      </c>
      <c r="G393" s="33">
        <v>4</v>
      </c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1:17" ht="21">
      <c r="A394" s="45">
        <v>47</v>
      </c>
      <c r="B394" s="27" t="s">
        <v>540</v>
      </c>
      <c r="C394" s="27"/>
      <c r="D394" s="117"/>
      <c r="E394" s="33">
        <v>51</v>
      </c>
      <c r="F394" s="33">
        <v>68</v>
      </c>
      <c r="G394" s="33">
        <v>206</v>
      </c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ht="46.5" customHeight="1">
      <c r="A395" s="45">
        <v>48</v>
      </c>
      <c r="B395" s="131" t="s">
        <v>541</v>
      </c>
      <c r="C395" s="131"/>
      <c r="D395" s="132"/>
      <c r="E395" s="33">
        <v>0</v>
      </c>
      <c r="F395" s="72">
        <v>0</v>
      </c>
      <c r="G395" s="72">
        <v>0</v>
      </c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ht="21">
      <c r="A396" s="45">
        <v>49</v>
      </c>
      <c r="B396" s="27" t="s">
        <v>542</v>
      </c>
      <c r="C396" s="27"/>
      <c r="D396" s="117"/>
      <c r="E396" s="33">
        <v>0</v>
      </c>
      <c r="F396" s="33">
        <v>5</v>
      </c>
      <c r="G396" s="33">
        <v>8</v>
      </c>
      <c r="H396" s="27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ht="21">
      <c r="A397" s="45">
        <v>50</v>
      </c>
      <c r="B397" s="27" t="s">
        <v>543</v>
      </c>
      <c r="C397" s="27"/>
      <c r="D397" s="29"/>
      <c r="E397" s="33">
        <v>11</v>
      </c>
      <c r="F397" s="33">
        <v>12</v>
      </c>
      <c r="G397" s="33">
        <v>17</v>
      </c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ht="46.5" customHeight="1">
      <c r="A398" s="45">
        <v>51</v>
      </c>
      <c r="B398" s="131" t="s">
        <v>544</v>
      </c>
      <c r="C398" s="131"/>
      <c r="D398" s="132"/>
      <c r="E398" s="107" t="s">
        <v>659</v>
      </c>
      <c r="F398" s="107" t="s">
        <v>660</v>
      </c>
      <c r="G398" s="129" t="s">
        <v>663</v>
      </c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21">
      <c r="A399" s="45">
        <v>52</v>
      </c>
      <c r="B399" s="27" t="s">
        <v>545</v>
      </c>
      <c r="C399" s="27"/>
      <c r="D399" s="29"/>
      <c r="E399" s="33">
        <v>0</v>
      </c>
      <c r="F399" s="72">
        <v>0</v>
      </c>
      <c r="G399" s="72">
        <v>3</v>
      </c>
      <c r="I399" s="24"/>
      <c r="J399" s="24"/>
      <c r="K399" s="24"/>
      <c r="L399" s="24"/>
      <c r="M399" s="24"/>
      <c r="N399" s="24"/>
      <c r="O399" s="24"/>
      <c r="P399" s="24"/>
      <c r="Q399" s="24"/>
    </row>
  </sheetData>
  <mergeCells count="17">
    <mergeCell ref="A3:D4"/>
    <mergeCell ref="C142:D142"/>
    <mergeCell ref="C147:D147"/>
    <mergeCell ref="C187:D187"/>
    <mergeCell ref="C60:D60"/>
    <mergeCell ref="C288:D288"/>
    <mergeCell ref="C329:D329"/>
    <mergeCell ref="B344:D344"/>
    <mergeCell ref="B345:D345"/>
    <mergeCell ref="B392:D392"/>
    <mergeCell ref="B395:D395"/>
    <mergeCell ref="B398:D398"/>
    <mergeCell ref="B350:D350"/>
    <mergeCell ref="B354:D354"/>
    <mergeCell ref="B355:D355"/>
    <mergeCell ref="B358:D358"/>
    <mergeCell ref="B356:D356"/>
  </mergeCells>
  <printOptions horizontalCentered="1"/>
  <pageMargins left="0.984251968503937" right="0.984251968503937" top="1.2598425196850394" bottom="0.984251968503937" header="0.5118110236220472" footer="0.5118110236220472"/>
  <pageSetup fitToHeight="0" horizontalDpi="600" verticalDpi="600" orientation="portrait" paperSize="9" scale="72" r:id="rId4"/>
  <headerFooter alignWithMargins="0">
    <oddHeader xml:space="preserve">&amp;L&amp;18&amp;U&amp;X “ผลิตวิศวกร และผลงานทางวิชาการที่มีคุณภาพในระดับสากล”                 </oddHeader>
    <oddFooter>&amp;R________________________________________________________________________________
รายงานประจำปีการประเมินคุณภาพ คณะวิศวกรรมศาสตร์ ปีการศึกษา 2550/ปีงบประมาณ 2550
12-&amp;P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47"/>
  <sheetViews>
    <sheetView view="pageBreakPreview" zoomScaleSheetLayoutView="100" workbookViewId="0" topLeftCell="A1">
      <pane xSplit="2" ySplit="4" topLeftCell="C5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9" sqref="B9"/>
    </sheetView>
  </sheetViews>
  <sheetFormatPr defaultColWidth="9.33203125" defaultRowHeight="21"/>
  <cols>
    <col min="1" max="1" width="7" style="84" customWidth="1"/>
    <col min="2" max="2" width="102.83203125" style="86" customWidth="1"/>
    <col min="3" max="5" width="8.83203125" style="79" customWidth="1"/>
    <col min="6" max="16384" width="9.33203125" style="10" customWidth="1"/>
  </cols>
  <sheetData>
    <row r="1" spans="1:5" ht="29.25">
      <c r="A1" s="80" t="s">
        <v>587</v>
      </c>
      <c r="B1" s="73"/>
      <c r="C1" s="73"/>
      <c r="D1" s="73"/>
      <c r="E1" s="73"/>
    </row>
    <row r="2" spans="1:5" ht="27" customHeight="1">
      <c r="A2" s="81" t="s">
        <v>672</v>
      </c>
      <c r="B2" s="74"/>
      <c r="C2" s="74"/>
      <c r="D2" s="74"/>
      <c r="E2" s="74"/>
    </row>
    <row r="3" spans="1:5" ht="21">
      <c r="A3" s="137" t="s">
        <v>588</v>
      </c>
      <c r="B3" s="138"/>
      <c r="C3" s="75" t="s">
        <v>18</v>
      </c>
      <c r="D3" s="75"/>
      <c r="E3" s="75"/>
    </row>
    <row r="4" spans="1:5" ht="21">
      <c r="A4" s="137"/>
      <c r="B4" s="138"/>
      <c r="C4" s="76">
        <v>2548</v>
      </c>
      <c r="D4" s="76">
        <v>2549</v>
      </c>
      <c r="E4" s="76">
        <v>2550</v>
      </c>
    </row>
    <row r="5" spans="1:5" ht="42">
      <c r="A5" s="87" t="s">
        <v>590</v>
      </c>
      <c r="B5" s="82" t="s">
        <v>589</v>
      </c>
      <c r="C5" s="77"/>
      <c r="D5" s="77"/>
      <c r="E5" s="78">
        <v>7</v>
      </c>
    </row>
    <row r="6" spans="1:5" ht="21">
      <c r="A6" s="87" t="s">
        <v>591</v>
      </c>
      <c r="B6" s="82" t="s">
        <v>592</v>
      </c>
      <c r="C6" s="77"/>
      <c r="D6" s="77"/>
      <c r="E6" s="78">
        <v>5</v>
      </c>
    </row>
    <row r="7" spans="1:5" ht="21">
      <c r="A7" s="87" t="s">
        <v>593</v>
      </c>
      <c r="B7" s="82" t="s">
        <v>594</v>
      </c>
      <c r="C7" s="77"/>
      <c r="D7" s="77"/>
      <c r="E7" s="106">
        <v>5</v>
      </c>
    </row>
    <row r="8" spans="1:5" ht="21">
      <c r="A8" s="87" t="s">
        <v>595</v>
      </c>
      <c r="B8" s="82" t="s">
        <v>596</v>
      </c>
      <c r="C8" s="77"/>
      <c r="D8" s="77"/>
      <c r="E8" s="78">
        <v>7</v>
      </c>
    </row>
    <row r="9" spans="1:5" ht="42">
      <c r="A9" s="87" t="s">
        <v>597</v>
      </c>
      <c r="B9" s="83" t="s">
        <v>598</v>
      </c>
      <c r="C9" s="77"/>
      <c r="D9" s="77"/>
      <c r="E9" s="78">
        <v>5</v>
      </c>
    </row>
    <row r="10" spans="1:5" ht="21">
      <c r="A10" s="87" t="s">
        <v>599</v>
      </c>
      <c r="B10" s="83" t="s">
        <v>600</v>
      </c>
      <c r="C10" s="77"/>
      <c r="D10" s="77"/>
      <c r="E10" s="78">
        <v>4</v>
      </c>
    </row>
    <row r="11" spans="1:5" ht="21">
      <c r="A11" s="87" t="s">
        <v>601</v>
      </c>
      <c r="B11" s="82" t="s">
        <v>602</v>
      </c>
      <c r="C11" s="77"/>
      <c r="D11" s="77"/>
      <c r="E11" s="78">
        <v>4</v>
      </c>
    </row>
    <row r="12" spans="1:5" ht="21">
      <c r="A12" s="87" t="s">
        <v>603</v>
      </c>
      <c r="B12" s="82" t="s">
        <v>604</v>
      </c>
      <c r="C12" s="77"/>
      <c r="D12" s="77"/>
      <c r="E12" s="78">
        <v>5</v>
      </c>
    </row>
    <row r="13" spans="1:5" ht="21">
      <c r="A13" s="87" t="s">
        <v>605</v>
      </c>
      <c r="B13" s="82" t="s">
        <v>606</v>
      </c>
      <c r="C13" s="77"/>
      <c r="D13" s="77"/>
      <c r="E13" s="78">
        <v>6</v>
      </c>
    </row>
    <row r="14" spans="1:5" ht="21">
      <c r="A14" s="87" t="s">
        <v>607</v>
      </c>
      <c r="B14" s="82" t="s">
        <v>608</v>
      </c>
      <c r="C14" s="77"/>
      <c r="D14" s="77"/>
      <c r="E14" s="78">
        <v>4</v>
      </c>
    </row>
    <row r="15" spans="1:5" ht="21">
      <c r="A15" s="87" t="s">
        <v>609</v>
      </c>
      <c r="B15" s="82" t="s">
        <v>610</v>
      </c>
      <c r="C15" s="77"/>
      <c r="D15" s="77"/>
      <c r="E15" s="78">
        <v>6</v>
      </c>
    </row>
    <row r="16" spans="1:5" ht="21">
      <c r="A16" s="87" t="s">
        <v>611</v>
      </c>
      <c r="B16" s="82" t="s">
        <v>612</v>
      </c>
      <c r="C16" s="77"/>
      <c r="D16" s="77"/>
      <c r="E16" s="78">
        <v>5</v>
      </c>
    </row>
    <row r="17" spans="1:7" ht="21">
      <c r="A17" s="87" t="s">
        <v>613</v>
      </c>
      <c r="B17" s="82" t="s">
        <v>614</v>
      </c>
      <c r="C17" s="77"/>
      <c r="D17" s="77"/>
      <c r="E17" s="78">
        <v>6</v>
      </c>
      <c r="G17" s="102"/>
    </row>
    <row r="18" spans="1:7" ht="21">
      <c r="A18" s="87" t="s">
        <v>615</v>
      </c>
      <c r="B18" s="88" t="s">
        <v>616</v>
      </c>
      <c r="C18" s="77"/>
      <c r="D18" s="77"/>
      <c r="E18" s="78">
        <v>5</v>
      </c>
      <c r="G18" s="102"/>
    </row>
    <row r="19" spans="1:7" ht="21">
      <c r="A19" s="87" t="s">
        <v>617</v>
      </c>
      <c r="B19" s="82" t="s">
        <v>618</v>
      </c>
      <c r="C19" s="77"/>
      <c r="D19" s="77"/>
      <c r="E19" s="78">
        <v>5</v>
      </c>
      <c r="G19" s="102"/>
    </row>
    <row r="20" spans="1:5" ht="21">
      <c r="A20" s="87" t="s">
        <v>619</v>
      </c>
      <c r="B20" s="82" t="s">
        <v>620</v>
      </c>
      <c r="C20" s="77"/>
      <c r="D20" s="77"/>
      <c r="E20" s="78">
        <v>4</v>
      </c>
    </row>
    <row r="21" spans="1:5" ht="21">
      <c r="A21" s="87" t="s">
        <v>621</v>
      </c>
      <c r="B21" s="82" t="s">
        <v>622</v>
      </c>
      <c r="C21" s="77"/>
      <c r="D21" s="77"/>
      <c r="E21" s="78">
        <v>3</v>
      </c>
    </row>
    <row r="22" spans="1:5" ht="21">
      <c r="A22" s="87" t="s">
        <v>623</v>
      </c>
      <c r="B22" s="82" t="s">
        <v>624</v>
      </c>
      <c r="C22" s="77"/>
      <c r="D22" s="77"/>
      <c r="E22" s="78">
        <v>5</v>
      </c>
    </row>
    <row r="23" spans="1:7" ht="21">
      <c r="A23" s="87" t="s">
        <v>625</v>
      </c>
      <c r="B23" s="82" t="s">
        <v>626</v>
      </c>
      <c r="C23" s="77"/>
      <c r="D23" s="77"/>
      <c r="E23" s="78">
        <v>3</v>
      </c>
      <c r="G23" s="102"/>
    </row>
    <row r="24" spans="1:7" ht="21">
      <c r="A24" s="87" t="s">
        <v>627</v>
      </c>
      <c r="B24" s="82" t="s">
        <v>628</v>
      </c>
      <c r="C24" s="77"/>
      <c r="D24" s="77"/>
      <c r="E24" s="78">
        <v>2</v>
      </c>
      <c r="G24" s="102"/>
    </row>
    <row r="25" spans="1:5" ht="21">
      <c r="A25" s="87" t="s">
        <v>629</v>
      </c>
      <c r="B25" s="88" t="s">
        <v>630</v>
      </c>
      <c r="C25" s="77"/>
      <c r="D25" s="77"/>
      <c r="E25" s="78">
        <v>6</v>
      </c>
    </row>
    <row r="26" spans="1:7" ht="21">
      <c r="A26" s="87" t="s">
        <v>631</v>
      </c>
      <c r="B26" s="82" t="s">
        <v>632</v>
      </c>
      <c r="C26" s="77"/>
      <c r="D26" s="77"/>
      <c r="E26" s="78">
        <v>5</v>
      </c>
      <c r="G26" s="102"/>
    </row>
    <row r="27" spans="1:7" ht="21">
      <c r="A27" s="87" t="s">
        <v>633</v>
      </c>
      <c r="B27" s="82" t="s">
        <v>634</v>
      </c>
      <c r="C27" s="77"/>
      <c r="D27" s="77"/>
      <c r="E27" s="106">
        <v>5</v>
      </c>
      <c r="G27" s="102"/>
    </row>
    <row r="28" spans="1:5" ht="21">
      <c r="A28" s="87" t="s">
        <v>635</v>
      </c>
      <c r="B28" s="82" t="s">
        <v>636</v>
      </c>
      <c r="C28" s="77"/>
      <c r="D28" s="77"/>
      <c r="E28" s="78">
        <v>5</v>
      </c>
    </row>
    <row r="29" spans="1:5" ht="21">
      <c r="A29" s="87" t="s">
        <v>637</v>
      </c>
      <c r="B29" s="82" t="s">
        <v>638</v>
      </c>
      <c r="C29" s="77"/>
      <c r="D29" s="77"/>
      <c r="E29" s="78">
        <v>8</v>
      </c>
    </row>
    <row r="30" spans="1:7" ht="21">
      <c r="A30" s="87" t="s">
        <v>639</v>
      </c>
      <c r="B30" s="82" t="s">
        <v>640</v>
      </c>
      <c r="C30" s="77"/>
      <c r="D30" s="77"/>
      <c r="E30" s="78">
        <v>3</v>
      </c>
      <c r="G30" s="102"/>
    </row>
    <row r="31" spans="1:5" ht="21">
      <c r="A31" s="87" t="s">
        <v>641</v>
      </c>
      <c r="B31" s="82" t="s">
        <v>642</v>
      </c>
      <c r="C31" s="77"/>
      <c r="D31" s="77"/>
      <c r="E31" s="78">
        <v>7</v>
      </c>
    </row>
    <row r="32" spans="1:5" ht="21">
      <c r="A32" s="87" t="s">
        <v>643</v>
      </c>
      <c r="B32" s="82" t="s">
        <v>644</v>
      </c>
      <c r="C32" s="77"/>
      <c r="D32" s="77"/>
      <c r="E32" s="78">
        <v>4</v>
      </c>
    </row>
    <row r="33" spans="1:5" ht="21">
      <c r="A33" s="87" t="s">
        <v>645</v>
      </c>
      <c r="B33" s="82" t="s">
        <v>646</v>
      </c>
      <c r="C33" s="77"/>
      <c r="D33" s="77"/>
      <c r="E33" s="78">
        <v>6</v>
      </c>
    </row>
    <row r="34" spans="1:5" ht="21">
      <c r="A34" s="87" t="s">
        <v>647</v>
      </c>
      <c r="B34" s="82" t="s">
        <v>648</v>
      </c>
      <c r="C34" s="77"/>
      <c r="D34" s="77"/>
      <c r="E34" s="78">
        <v>4</v>
      </c>
    </row>
    <row r="35" spans="1:5" ht="21">
      <c r="A35" s="87" t="s">
        <v>649</v>
      </c>
      <c r="B35" s="82" t="s">
        <v>650</v>
      </c>
      <c r="C35" s="77"/>
      <c r="D35" s="77"/>
      <c r="E35" s="78">
        <v>5</v>
      </c>
    </row>
    <row r="36" spans="1:5" ht="21">
      <c r="A36" s="87" t="s">
        <v>651</v>
      </c>
      <c r="B36" s="82" t="s">
        <v>652</v>
      </c>
      <c r="C36" s="77"/>
      <c r="D36" s="77"/>
      <c r="E36" s="78">
        <v>2</v>
      </c>
    </row>
    <row r="37" spans="1:7" ht="21">
      <c r="A37" s="87" t="s">
        <v>653</v>
      </c>
      <c r="B37" s="82" t="s">
        <v>654</v>
      </c>
      <c r="C37" s="77"/>
      <c r="D37" s="77"/>
      <c r="E37" s="78">
        <v>0</v>
      </c>
      <c r="F37" s="103"/>
      <c r="G37" s="102"/>
    </row>
    <row r="38" ht="21">
      <c r="B38" s="85"/>
    </row>
    <row r="39" ht="21">
      <c r="B39" s="85"/>
    </row>
    <row r="40" ht="21">
      <c r="B40" s="85"/>
    </row>
    <row r="41" ht="21">
      <c r="B41" s="85"/>
    </row>
    <row r="42" ht="21">
      <c r="B42" s="85"/>
    </row>
    <row r="43" ht="21">
      <c r="B43" s="85"/>
    </row>
    <row r="44" ht="21">
      <c r="B44" s="85"/>
    </row>
    <row r="45" ht="21">
      <c r="B45" s="85"/>
    </row>
    <row r="46" ht="21">
      <c r="B46" s="85"/>
    </row>
    <row r="47" ht="21">
      <c r="B47" s="85"/>
    </row>
  </sheetData>
  <mergeCells count="1">
    <mergeCell ref="A3:B4"/>
  </mergeCells>
  <printOptions horizontalCentered="1"/>
  <pageMargins left="0.984251968503937" right="0.984251968503937" top="1.220472440944882" bottom="0.984251968503937" header="0.31496062992125984" footer="0.31496062992125984"/>
  <pageSetup fitToHeight="0" fitToWidth="1" horizontalDpi="600" verticalDpi="600" orientation="portrait" paperSize="9" scale="70" r:id="rId2"/>
  <headerFooter alignWithMargins="0">
    <oddFooter>&amp;R&amp;A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5"/>
  <sheetViews>
    <sheetView workbookViewId="0" topLeftCell="A1">
      <pane xSplit="1" ySplit="1" topLeftCell="B11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H23" sqref="H23"/>
    </sheetView>
  </sheetViews>
  <sheetFormatPr defaultColWidth="9.33203125" defaultRowHeight="21"/>
  <cols>
    <col min="1" max="1" width="61" style="4" customWidth="1"/>
    <col min="2" max="9" width="11.83203125" style="5" customWidth="1"/>
  </cols>
  <sheetData>
    <row r="1" spans="1:9" s="53" customFormat="1" ht="33" customHeight="1">
      <c r="A1" s="51" t="s">
        <v>546</v>
      </c>
      <c r="B1" s="52">
        <v>2543</v>
      </c>
      <c r="C1" s="52">
        <v>2544</v>
      </c>
      <c r="D1" s="52">
        <v>2545</v>
      </c>
      <c r="E1" s="52">
        <v>2546</v>
      </c>
      <c r="F1" s="52">
        <v>2547</v>
      </c>
      <c r="G1" s="52">
        <v>2548</v>
      </c>
      <c r="H1" s="52">
        <v>2549</v>
      </c>
      <c r="I1" s="52">
        <v>2550</v>
      </c>
    </row>
    <row r="2" spans="1:10" ht="21">
      <c r="A2" s="1" t="s">
        <v>547</v>
      </c>
      <c r="B2" s="3">
        <v>1834</v>
      </c>
      <c r="C2" s="3">
        <v>1798</v>
      </c>
      <c r="D2" s="3">
        <v>1930</v>
      </c>
      <c r="E2" s="3">
        <v>1520</v>
      </c>
      <c r="F2" s="3">
        <v>2951</v>
      </c>
      <c r="G2" s="3">
        <v>2951</v>
      </c>
      <c r="H2" s="3">
        <v>2452</v>
      </c>
      <c r="I2" s="3">
        <f>2571+355</f>
        <v>2926</v>
      </c>
      <c r="J2" t="s">
        <v>584</v>
      </c>
    </row>
    <row r="3" spans="1:9" ht="21">
      <c r="A3" s="1" t="s">
        <v>548</v>
      </c>
      <c r="B3" s="3"/>
      <c r="C3" s="3"/>
      <c r="D3" s="3"/>
      <c r="E3" s="3"/>
      <c r="F3" s="3"/>
      <c r="G3" s="3"/>
      <c r="H3" s="3">
        <v>147</v>
      </c>
      <c r="I3" s="3">
        <v>161</v>
      </c>
    </row>
    <row r="4" spans="1:9" ht="21">
      <c r="A4" s="1" t="s">
        <v>549</v>
      </c>
      <c r="B4" s="3">
        <v>591</v>
      </c>
      <c r="C4" s="92">
        <v>594</v>
      </c>
      <c r="D4" s="3">
        <v>821</v>
      </c>
      <c r="E4" s="3">
        <v>648</v>
      </c>
      <c r="F4" s="3">
        <v>695</v>
      </c>
      <c r="G4" s="3">
        <v>804</v>
      </c>
      <c r="H4" s="3">
        <v>727</v>
      </c>
      <c r="I4" s="3">
        <v>810</v>
      </c>
    </row>
    <row r="5" spans="1:9" ht="21">
      <c r="A5" s="1" t="s">
        <v>550</v>
      </c>
      <c r="B5" s="3" t="e">
        <f>NA()</f>
        <v>#N/A</v>
      </c>
      <c r="C5" s="3" t="e">
        <f>NA()</f>
        <v>#N/A</v>
      </c>
      <c r="D5" s="3" t="e">
        <f>NA()</f>
        <v>#N/A</v>
      </c>
      <c r="E5" s="3" t="e">
        <f>NA()</f>
        <v>#N/A</v>
      </c>
      <c r="F5" s="3" t="e">
        <f>NA()</f>
        <v>#N/A</v>
      </c>
      <c r="G5" s="3" t="e">
        <f>NA()</f>
        <v>#N/A</v>
      </c>
      <c r="H5" s="3" t="e">
        <f>NA()</f>
        <v>#N/A</v>
      </c>
      <c r="I5" s="3">
        <v>633</v>
      </c>
    </row>
    <row r="6" spans="1:9" ht="21">
      <c r="A6" s="1" t="s">
        <v>551</v>
      </c>
      <c r="B6" s="3"/>
      <c r="C6" s="3"/>
      <c r="D6" s="3"/>
      <c r="E6" s="3"/>
      <c r="F6" s="3"/>
      <c r="G6" s="3">
        <v>379</v>
      </c>
      <c r="H6" s="3">
        <v>232</v>
      </c>
      <c r="I6" s="3">
        <v>220</v>
      </c>
    </row>
    <row r="7" spans="1:9" ht="21">
      <c r="A7" s="1" t="s">
        <v>552</v>
      </c>
      <c r="B7" s="3">
        <v>121</v>
      </c>
      <c r="C7" s="3">
        <v>134</v>
      </c>
      <c r="D7" s="3">
        <v>182</v>
      </c>
      <c r="E7" s="3">
        <v>68</v>
      </c>
      <c r="F7" s="3">
        <v>205</v>
      </c>
      <c r="G7" s="3">
        <v>244</v>
      </c>
      <c r="H7" s="3">
        <v>248</v>
      </c>
      <c r="I7" s="3">
        <v>274</v>
      </c>
    </row>
    <row r="8" spans="1:9" ht="21">
      <c r="A8" s="1" t="s">
        <v>553</v>
      </c>
      <c r="B8" s="3"/>
      <c r="C8" s="3"/>
      <c r="D8" s="3"/>
      <c r="E8" s="3"/>
      <c r="F8" s="3"/>
      <c r="G8" s="3"/>
      <c r="H8" s="3"/>
      <c r="I8" s="3">
        <v>113</v>
      </c>
    </row>
    <row r="9" spans="1:9" ht="21">
      <c r="A9" s="1" t="s">
        <v>554</v>
      </c>
      <c r="B9" s="3"/>
      <c r="C9" s="3"/>
      <c r="D9" s="3"/>
      <c r="E9" s="3"/>
      <c r="F9" s="3"/>
      <c r="G9" s="3"/>
      <c r="H9" s="3"/>
      <c r="I9" s="3"/>
    </row>
    <row r="10" spans="1:9" ht="21">
      <c r="A10" s="1" t="s">
        <v>555</v>
      </c>
      <c r="B10" s="3"/>
      <c r="C10" s="3"/>
      <c r="D10" s="3"/>
      <c r="E10" s="3"/>
      <c r="F10" s="3">
        <v>204</v>
      </c>
      <c r="G10" s="3">
        <v>307</v>
      </c>
      <c r="H10" s="3">
        <v>342</v>
      </c>
      <c r="I10" s="3">
        <v>231</v>
      </c>
    </row>
    <row r="11" spans="1:9" ht="21">
      <c r="A11" s="1" t="s">
        <v>556</v>
      </c>
      <c r="B11" s="3">
        <v>0</v>
      </c>
      <c r="C11" s="3">
        <v>0</v>
      </c>
      <c r="D11" s="3">
        <v>0</v>
      </c>
      <c r="E11" s="3">
        <v>1</v>
      </c>
      <c r="F11" s="3">
        <v>4</v>
      </c>
      <c r="G11" s="3">
        <v>6</v>
      </c>
      <c r="H11" s="3">
        <v>10</v>
      </c>
      <c r="I11" s="3">
        <v>27</v>
      </c>
    </row>
    <row r="12" spans="1:9" ht="21">
      <c r="A12" s="1" t="s">
        <v>557</v>
      </c>
      <c r="B12" s="3"/>
      <c r="C12" s="3"/>
      <c r="D12" s="3"/>
      <c r="E12" s="3"/>
      <c r="F12" s="3"/>
      <c r="G12" s="3"/>
      <c r="H12" s="3"/>
      <c r="I12" s="3"/>
    </row>
    <row r="13" spans="1:9" ht="21">
      <c r="A13" s="1" t="s">
        <v>558</v>
      </c>
      <c r="B13" s="54"/>
      <c r="C13" s="54"/>
      <c r="D13" s="54"/>
      <c r="E13" s="54"/>
      <c r="F13" s="54"/>
      <c r="G13" s="54">
        <v>1436.29</v>
      </c>
      <c r="H13" s="54">
        <v>1602.48</v>
      </c>
      <c r="I13" s="54">
        <v>1927.85</v>
      </c>
    </row>
    <row r="14" spans="1:9" ht="21">
      <c r="A14" s="1" t="s">
        <v>559</v>
      </c>
      <c r="B14" s="54"/>
      <c r="C14" s="54"/>
      <c r="D14" s="54"/>
      <c r="E14" s="54"/>
      <c r="F14" s="54"/>
      <c r="G14" s="54">
        <v>1428.09</v>
      </c>
      <c r="H14" s="54">
        <v>1730.19</v>
      </c>
      <c r="I14" s="54">
        <v>1932.98</v>
      </c>
    </row>
    <row r="15" spans="1:9" ht="21">
      <c r="A15" s="1" t="s">
        <v>560</v>
      </c>
      <c r="B15" s="54"/>
      <c r="C15" s="54"/>
      <c r="D15" s="54"/>
      <c r="E15" s="54"/>
      <c r="F15" s="54"/>
      <c r="G15" s="54">
        <v>166.48</v>
      </c>
      <c r="H15" s="54">
        <v>498.71</v>
      </c>
      <c r="I15" s="54">
        <v>379.35</v>
      </c>
    </row>
    <row r="16" spans="1:9" ht="21">
      <c r="A16" s="1" t="s">
        <v>561</v>
      </c>
      <c r="B16" s="54"/>
      <c r="C16" s="54"/>
      <c r="D16" s="54"/>
      <c r="E16" s="54"/>
      <c r="F16" s="54"/>
      <c r="G16" s="54">
        <v>412.67</v>
      </c>
      <c r="H16" s="54">
        <v>451.71</v>
      </c>
      <c r="I16" s="54">
        <v>321.42</v>
      </c>
    </row>
    <row r="17" spans="1:9" ht="21">
      <c r="A17" s="1" t="s">
        <v>562</v>
      </c>
      <c r="B17" s="2">
        <v>309</v>
      </c>
      <c r="C17" s="2" t="e">
        <f>NA()</f>
        <v>#N/A</v>
      </c>
      <c r="D17" s="2">
        <v>242</v>
      </c>
      <c r="E17" s="2">
        <v>261</v>
      </c>
      <c r="F17" s="2">
        <v>301</v>
      </c>
      <c r="G17" s="2">
        <v>341</v>
      </c>
      <c r="H17" s="2">
        <v>329</v>
      </c>
      <c r="I17" s="2"/>
    </row>
    <row r="18" spans="1:9" ht="21">
      <c r="A18" s="1" t="s">
        <v>563</v>
      </c>
      <c r="B18" s="2">
        <v>392</v>
      </c>
      <c r="C18" s="2">
        <v>407</v>
      </c>
      <c r="D18" s="2">
        <v>295</v>
      </c>
      <c r="E18" s="2">
        <v>361</v>
      </c>
      <c r="F18" s="2">
        <v>435</v>
      </c>
      <c r="G18" s="2">
        <v>457</v>
      </c>
      <c r="H18" s="2">
        <v>528</v>
      </c>
      <c r="I18" s="2">
        <v>442</v>
      </c>
    </row>
    <row r="19" spans="1:9" ht="21">
      <c r="A19" s="1" t="s">
        <v>564</v>
      </c>
      <c r="B19" s="2"/>
      <c r="C19" s="2"/>
      <c r="D19" s="2"/>
      <c r="E19" s="2"/>
      <c r="G19" s="2"/>
      <c r="H19" s="2"/>
      <c r="I19" s="2"/>
    </row>
    <row r="20" spans="1:9" ht="21">
      <c r="A20" s="1" t="s">
        <v>565</v>
      </c>
      <c r="B20" s="2">
        <v>26</v>
      </c>
      <c r="C20" s="2">
        <v>19</v>
      </c>
      <c r="D20" s="2">
        <v>20</v>
      </c>
      <c r="E20" s="2">
        <v>26</v>
      </c>
      <c r="F20" s="93">
        <v>34</v>
      </c>
      <c r="G20" s="93">
        <v>39</v>
      </c>
      <c r="H20" s="93">
        <v>48</v>
      </c>
      <c r="I20" s="2">
        <v>43</v>
      </c>
    </row>
    <row r="21" spans="1:9" ht="21">
      <c r="A21" s="1" t="s">
        <v>566</v>
      </c>
      <c r="B21" s="2"/>
      <c r="C21" s="2"/>
      <c r="D21" s="2"/>
      <c r="E21" s="2"/>
      <c r="F21" s="2"/>
      <c r="G21" s="2"/>
      <c r="H21" s="2"/>
      <c r="I21" s="2"/>
    </row>
    <row r="22" spans="1:9" ht="21">
      <c r="A22" s="1" t="s">
        <v>567</v>
      </c>
      <c r="B22" s="2"/>
      <c r="C22" s="2"/>
      <c r="D22" s="2"/>
      <c r="E22" s="2"/>
      <c r="F22" s="2"/>
      <c r="G22" s="2"/>
      <c r="H22" s="2"/>
      <c r="I22" s="2"/>
    </row>
    <row r="23" spans="1:9" ht="21">
      <c r="A23" s="1" t="s">
        <v>568</v>
      </c>
      <c r="B23" s="2"/>
      <c r="C23" s="2"/>
      <c r="D23" s="2"/>
      <c r="E23" s="2"/>
      <c r="F23" s="93"/>
      <c r="G23" s="93">
        <v>70</v>
      </c>
      <c r="H23" s="93">
        <v>97</v>
      </c>
      <c r="I23" s="2">
        <v>36</v>
      </c>
    </row>
    <row r="24" spans="1:9" ht="21">
      <c r="A24" s="1" t="s">
        <v>569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93">
        <v>0</v>
      </c>
      <c r="H24" s="2">
        <v>1</v>
      </c>
      <c r="I24" s="2">
        <v>0</v>
      </c>
    </row>
    <row r="25" spans="1:9" ht="21">
      <c r="A25" s="1" t="s">
        <v>570</v>
      </c>
      <c r="B25" s="2"/>
      <c r="C25" s="2"/>
      <c r="D25" s="2"/>
      <c r="E25" s="2"/>
      <c r="F25" s="2"/>
      <c r="G25" s="2"/>
      <c r="H25" s="2"/>
      <c r="I25" s="2"/>
    </row>
    <row r="26" spans="1:9" ht="21">
      <c r="A26" s="55" t="s">
        <v>571</v>
      </c>
      <c r="B26" s="2"/>
      <c r="C26" s="2"/>
      <c r="D26" s="2"/>
      <c r="E26" s="2"/>
      <c r="F26" s="2"/>
      <c r="G26" s="2"/>
      <c r="H26" s="2"/>
      <c r="I26" s="2">
        <v>48</v>
      </c>
    </row>
    <row r="27" spans="1:9" ht="21">
      <c r="A27" s="55" t="s">
        <v>572</v>
      </c>
      <c r="B27" s="2"/>
      <c r="C27" s="2"/>
      <c r="D27" s="2"/>
      <c r="E27" s="2"/>
      <c r="F27" s="2"/>
      <c r="G27" s="2"/>
      <c r="H27" s="2"/>
      <c r="I27" s="2">
        <v>0</v>
      </c>
    </row>
    <row r="28" spans="1:9" ht="21">
      <c r="A28" s="55" t="s">
        <v>573</v>
      </c>
      <c r="B28" s="2"/>
      <c r="C28" s="2"/>
      <c r="D28" s="2"/>
      <c r="E28" s="2"/>
      <c r="F28" s="2"/>
      <c r="G28" s="2"/>
      <c r="H28" s="2"/>
      <c r="I28" s="2">
        <v>18</v>
      </c>
    </row>
    <row r="29" spans="1:9" ht="21">
      <c r="A29" s="55" t="s">
        <v>574</v>
      </c>
      <c r="B29" s="2"/>
      <c r="C29" s="2"/>
      <c r="D29" s="2"/>
      <c r="E29" s="2"/>
      <c r="F29" s="2"/>
      <c r="G29" s="2"/>
      <c r="H29" s="2"/>
      <c r="I29" s="2">
        <v>0</v>
      </c>
    </row>
    <row r="30" spans="1:9" ht="21">
      <c r="A30" s="55" t="s">
        <v>575</v>
      </c>
      <c r="B30" s="2"/>
      <c r="C30" s="2"/>
      <c r="D30" s="2"/>
      <c r="E30" s="2"/>
      <c r="F30" s="2"/>
      <c r="G30" s="2"/>
      <c r="H30" s="2"/>
      <c r="I30" s="2">
        <v>1</v>
      </c>
    </row>
    <row r="31" spans="1:9" ht="21">
      <c r="A31" s="55" t="s">
        <v>576</v>
      </c>
      <c r="B31" s="2"/>
      <c r="C31" s="2"/>
      <c r="D31" s="2"/>
      <c r="E31" s="2"/>
      <c r="F31" s="2"/>
      <c r="G31" s="2"/>
      <c r="H31" s="2"/>
      <c r="I31" s="2">
        <v>0</v>
      </c>
    </row>
    <row r="32" spans="1:9" ht="21">
      <c r="A32" s="55" t="s">
        <v>346</v>
      </c>
      <c r="B32" s="2"/>
      <c r="C32" s="2"/>
      <c r="D32" s="2"/>
      <c r="E32" s="2"/>
      <c r="F32" s="2"/>
      <c r="G32" s="2"/>
      <c r="H32" s="2"/>
      <c r="I32" s="2">
        <v>0</v>
      </c>
    </row>
    <row r="33" spans="1:9" ht="21">
      <c r="A33" s="55" t="s">
        <v>348</v>
      </c>
      <c r="B33" s="2"/>
      <c r="C33" s="2"/>
      <c r="D33" s="2"/>
      <c r="E33" s="2"/>
      <c r="F33" s="2"/>
      <c r="G33" s="2"/>
      <c r="H33" s="2"/>
      <c r="I33" s="2">
        <v>0</v>
      </c>
    </row>
    <row r="34" spans="1:9" ht="21">
      <c r="A34" s="55" t="s">
        <v>577</v>
      </c>
      <c r="B34" s="2"/>
      <c r="C34" s="2"/>
      <c r="D34" s="2"/>
      <c r="E34" s="2"/>
      <c r="F34" s="2"/>
      <c r="G34" s="2"/>
      <c r="H34" s="2"/>
      <c r="I34" s="2">
        <v>0</v>
      </c>
    </row>
    <row r="35" spans="1:9" ht="21">
      <c r="A35" s="55" t="s">
        <v>578</v>
      </c>
      <c r="B35" s="2"/>
      <c r="C35" s="2"/>
      <c r="D35" s="2"/>
      <c r="E35" s="2"/>
      <c r="F35" s="2"/>
      <c r="G35" s="2"/>
      <c r="H35" s="2"/>
      <c r="I35" s="2">
        <v>0</v>
      </c>
    </row>
  </sheetData>
  <printOptions/>
  <pageMargins left="0.984251968503937" right="1.220472440944882" top="0.984251968503937" bottom="0.984251968503937" header="0.5118110236220472" footer="0.5118110236220472"/>
  <pageSetup fitToHeight="0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14"/>
  <sheetViews>
    <sheetView workbookViewId="0" topLeftCell="A1">
      <selection activeCell="A13" sqref="A13"/>
    </sheetView>
  </sheetViews>
  <sheetFormatPr defaultColWidth="9.33203125" defaultRowHeight="21"/>
  <cols>
    <col min="1" max="1" width="69.83203125" style="4" customWidth="1"/>
    <col min="2" max="2" width="26.33203125" style="5" customWidth="1"/>
  </cols>
  <sheetData>
    <row r="1" spans="1:2" ht="21">
      <c r="A1" s="1" t="s">
        <v>0</v>
      </c>
      <c r="B1" s="2" t="s">
        <v>1</v>
      </c>
    </row>
    <row r="2" spans="1:2" ht="21">
      <c r="A2" s="1" t="s">
        <v>2</v>
      </c>
      <c r="B2" s="2">
        <v>32</v>
      </c>
    </row>
    <row r="3" spans="1:2" ht="42">
      <c r="A3" s="1" t="s">
        <v>3</v>
      </c>
      <c r="B3" s="3">
        <f>SAR_12!G118</f>
        <v>9</v>
      </c>
    </row>
    <row r="4" spans="1:2" ht="42">
      <c r="A4" s="1" t="s">
        <v>4</v>
      </c>
      <c r="B4" s="2">
        <v>61</v>
      </c>
    </row>
    <row r="5" spans="1:2" ht="42">
      <c r="A5" s="1" t="s">
        <v>5</v>
      </c>
      <c r="B5" s="3">
        <f>SAR_12!G132</f>
        <v>21</v>
      </c>
    </row>
    <row r="6" spans="1:2" ht="42">
      <c r="A6" s="1" t="s">
        <v>6</v>
      </c>
      <c r="B6" s="2">
        <v>17</v>
      </c>
    </row>
    <row r="7" spans="1:2" ht="21">
      <c r="A7" s="1" t="s">
        <v>7</v>
      </c>
      <c r="B7" s="3">
        <f>SAR_12!G387</f>
        <v>15005178.43</v>
      </c>
    </row>
    <row r="8" spans="1:2" ht="21">
      <c r="A8" s="1" t="s">
        <v>8</v>
      </c>
      <c r="B8" s="2"/>
    </row>
    <row r="9" spans="1:2" ht="21">
      <c r="A9" s="1" t="s">
        <v>9</v>
      </c>
      <c r="B9" s="2">
        <f>SAR_12!G349</f>
        <v>104889350.526</v>
      </c>
    </row>
    <row r="10" spans="1:2" ht="21">
      <c r="A10" s="1" t="s">
        <v>10</v>
      </c>
      <c r="B10" s="3">
        <f>SAR_12!G355</f>
        <v>2414785.9101936324</v>
      </c>
    </row>
    <row r="11" spans="1:2" ht="21">
      <c r="A11" s="1" t="s">
        <v>11</v>
      </c>
      <c r="B11" s="3">
        <f>SAR_12!G278</f>
        <v>39585045.23618141</v>
      </c>
    </row>
    <row r="12" spans="1:2" ht="21">
      <c r="A12" s="1" t="s">
        <v>12</v>
      </c>
      <c r="B12" s="3">
        <f>SAR_12!G277</f>
        <v>3792428.606837607</v>
      </c>
    </row>
    <row r="13" spans="1:2" ht="21">
      <c r="A13" s="1" t="s">
        <v>13</v>
      </c>
      <c r="B13" s="2">
        <f>SAR_12!G353</f>
        <v>29</v>
      </c>
    </row>
    <row r="14" spans="1:2" ht="21">
      <c r="A14" s="1" t="s">
        <v>14</v>
      </c>
      <c r="B14" s="3">
        <v>1882232</v>
      </c>
    </row>
  </sheetData>
  <printOptions/>
  <pageMargins left="0.984251968503937" right="0.984251968503937" top="1.22047244094488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Sutham Sukmanee</dc:creator>
  <cp:keywords/>
  <dc:description/>
  <cp:lastModifiedBy>Psiranee</cp:lastModifiedBy>
  <cp:lastPrinted>2008-09-29T03:10:25Z</cp:lastPrinted>
  <dcterms:created xsi:type="dcterms:W3CDTF">2008-06-27T00:41:10Z</dcterms:created>
  <dcterms:modified xsi:type="dcterms:W3CDTF">2008-09-30T04:37:27Z</dcterms:modified>
  <cp:category/>
  <cp:version/>
  <cp:contentType/>
  <cp:contentStatus/>
</cp:coreProperties>
</file>