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5025" tabRatio="770" activeTab="6"/>
  </bookViews>
  <sheets>
    <sheet name="Report_KPIs" sheetId="1" r:id="rId1"/>
    <sheet name="KPI1_59" sheetId="2" r:id="rId2"/>
    <sheet name="KPI2_58" sheetId="3" r:id="rId3"/>
    <sheet name="KPI2_59" sheetId="4" r:id="rId4"/>
    <sheet name="อ_ปฏิบัติงานจริง57_59" sheetId="5" r:id="rId5"/>
    <sheet name="ทุนวิจัย57_59" sheetId="6" r:id="rId6"/>
    <sheet name="KPI3_57_59" sheetId="7" r:id="rId7"/>
    <sheet name="KPI4_59" sheetId="8" r:id="rId8"/>
    <sheet name="อ_ทั้งหมด57_59" sheetId="9" r:id="rId9"/>
    <sheet name="KPI5_57_59" sheetId="10" r:id="rId10"/>
    <sheet name="KPI6_57_59" sheetId="11" r:id="rId11"/>
    <sheet name="KPI7_59" sheetId="12" r:id="rId12"/>
    <sheet name="สรุปKPI7_59" sheetId="13" r:id="rId13"/>
    <sheet name="KPI8_59" sheetId="14" r:id="rId14"/>
    <sheet name="KPIs9_59" sheetId="15" r:id="rId15"/>
    <sheet name="KPI10_57_59" sheetId="16" r:id="rId16"/>
    <sheet name="นศ.ต่างประเทศ" sheetId="17" r:id="rId17"/>
    <sheet name="นศ.ไป_ร่วมกิจกรรมต่างป." sheetId="18" r:id="rId18"/>
    <sheet name="ข้อมูลเดินทาง_กิจกรรมต่างป." sheetId="19" r:id="rId19"/>
    <sheet name="KPI11_59"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 hidden="1">'KPI1_59'!$A$6:$K$201</definedName>
    <definedName name="_xlnm._FilterDatabase" localSheetId="16" hidden="1">'นศ.ต่างประเทศ'!$A$5:$F$75</definedName>
    <definedName name="_xlfn.BAHTTEXT" hidden="1">#NAME?</definedName>
    <definedName name="_xlfn.COUNTIFS" hidden="1">#NAME?</definedName>
    <definedName name="Country" localSheetId="15">'[8]Group Data'!$F$3:$F$262</definedName>
    <definedName name="Country" localSheetId="19">'[8]Group Data'!$F$3:$F$262</definedName>
    <definedName name="Country" localSheetId="7">'[8]Group Data'!$F$3:$F$262</definedName>
    <definedName name="Country" localSheetId="9">'[8]Group Data'!$F$3:$F$262</definedName>
    <definedName name="Country" localSheetId="10">'[8]Group Data'!$F$3:$F$262</definedName>
    <definedName name="Country" localSheetId="11">'[8]Group Data'!$F$3:$F$262</definedName>
    <definedName name="Country" localSheetId="13">'[8]Group Data'!$F$3:$F$262</definedName>
    <definedName name="Country" localSheetId="14">'[8]Group Data'!$F$3:$F$262</definedName>
    <definedName name="Country" localSheetId="16">'[8]Group Data'!$F$3:$F$262</definedName>
    <definedName name="Country" localSheetId="12">'[8]Group Data'!$F$3:$F$262</definedName>
    <definedName name="Country" localSheetId="8">'[8]Group Data'!$F$3:$F$262</definedName>
    <definedName name="Country">'[2]Group Data'!$F$3:$F$262</definedName>
    <definedName name="Educational_Level__Students" localSheetId="15">'[8]Group Data'!$D$3:$D$9</definedName>
    <definedName name="Educational_Level__Students" localSheetId="19">'[8]Group Data'!$D$3:$D$9</definedName>
    <definedName name="Educational_Level__Students" localSheetId="7">'[8]Group Data'!$D$3:$D$9</definedName>
    <definedName name="Educational_Level__Students" localSheetId="9">'[8]Group Data'!$D$3:$D$9</definedName>
    <definedName name="Educational_Level__Students" localSheetId="10">'[8]Group Data'!$D$3:$D$9</definedName>
    <definedName name="Educational_Level__Students" localSheetId="11">'[8]Group Data'!$D$3:$D$9</definedName>
    <definedName name="Educational_Level__Students" localSheetId="13">'[8]Group Data'!$D$3:$D$9</definedName>
    <definedName name="Educational_Level__Students" localSheetId="14">'[8]Group Data'!$D$3:$D$9</definedName>
    <definedName name="Educational_Level__Students" localSheetId="16">'[8]Group Data'!$D$3:$D$9</definedName>
    <definedName name="Educational_Level__Students" localSheetId="12">'[8]Group Data'!$D$3:$D$9</definedName>
    <definedName name="Educational_Level__Students" localSheetId="8">'[8]Group Data'!$D$3:$D$9</definedName>
    <definedName name="Educational_Level__Students">'[2]Group Data'!$D$3:$D$9</definedName>
    <definedName name="Objective_of_Visit__Staff" localSheetId="15">'[8]Group Data'!$H$3:$H$16</definedName>
    <definedName name="Objective_of_Visit__Staff" localSheetId="19">'[8]Group Data'!$H$3:$H$16</definedName>
    <definedName name="Objective_of_Visit__Staff" localSheetId="7">'[8]Group Data'!$H$3:$H$16</definedName>
    <definedName name="Objective_of_Visit__Staff" localSheetId="9">'[8]Group Data'!$H$3:$H$16</definedName>
    <definedName name="Objective_of_Visit__Staff" localSheetId="10">'[8]Group Data'!$H$3:$H$16</definedName>
    <definedName name="Objective_of_Visit__Staff" localSheetId="11">'[8]Group Data'!$H$3:$H$16</definedName>
    <definedName name="Objective_of_Visit__Staff" localSheetId="13">'[8]Group Data'!$H$3:$H$16</definedName>
    <definedName name="Objective_of_Visit__Staff" localSheetId="14">'[8]Group Data'!$H$3:$H$16</definedName>
    <definedName name="Objective_of_Visit__Staff" localSheetId="16">'[8]Group Data'!$H$3:$H$16</definedName>
    <definedName name="Objective_of_Visit__Staff" localSheetId="12">'[8]Group Data'!$H$3:$H$16</definedName>
    <definedName name="Objective_of_Visit__Staff" localSheetId="8">'[8]Group Data'!$H$3:$H$16</definedName>
    <definedName name="Objective_of_Visit__Staff">'[2]Group Data'!$H$3:$H$16</definedName>
    <definedName name="Objective_of_Visit__Students" localSheetId="15">'[8]Group Data'!$I$3:$I$14</definedName>
    <definedName name="Objective_of_Visit__Students" localSheetId="19">'[8]Group Data'!$I$3:$I$14</definedName>
    <definedName name="Objective_of_Visit__Students" localSheetId="7">'[8]Group Data'!$I$3:$I$14</definedName>
    <definedName name="Objective_of_Visit__Students" localSheetId="9">'[8]Group Data'!$I$3:$I$14</definedName>
    <definedName name="Objective_of_Visit__Students" localSheetId="10">'[8]Group Data'!$I$3:$I$14</definedName>
    <definedName name="Objective_of_Visit__Students" localSheetId="11">'[8]Group Data'!$I$3:$I$14</definedName>
    <definedName name="Objective_of_Visit__Students" localSheetId="13">'[8]Group Data'!$I$3:$I$14</definedName>
    <definedName name="Objective_of_Visit__Students" localSheetId="14">'[8]Group Data'!$I$3:$I$14</definedName>
    <definedName name="Objective_of_Visit__Students" localSheetId="16">'[8]Group Data'!$I$3:$I$14</definedName>
    <definedName name="Objective_of_Visit__Students" localSheetId="12">'[8]Group Data'!$I$3:$I$14</definedName>
    <definedName name="Objective_of_Visit__Students" localSheetId="8">'[8]Group Data'!$I$3:$I$14</definedName>
    <definedName name="Objective_of_Visit__Students">'[2]Group Data'!$I$3:$I$14</definedName>
    <definedName name="_xlnm.Print_Area" localSheetId="1">'KPI1_59'!$A:$K</definedName>
    <definedName name="_xlnm.Print_Area" localSheetId="15">'KPI10_57_59'!$A:$H</definedName>
    <definedName name="_xlnm.Print_Area" localSheetId="19">'KPI11_59'!$A$1:$S$23</definedName>
    <definedName name="_xlnm.Print_Area" localSheetId="2">'KPI2_58'!$A$1:$M$164</definedName>
    <definedName name="_xlnm.Print_Area" localSheetId="3">'KPI2_59'!$A$1:$M$145</definedName>
    <definedName name="_xlnm.Print_Area" localSheetId="6">'KPI3_57_59'!$A$1:$M$20</definedName>
    <definedName name="_xlnm.Print_Area" localSheetId="7">'KPI4_59'!$A$1:$S$26</definedName>
    <definedName name="_xlnm.Print_Area" localSheetId="9">'KPI5_57_59'!$A$1:$O$20</definedName>
    <definedName name="_xlnm.Print_Area" localSheetId="10">'KPI6_57_59'!$A$1:$O$20</definedName>
    <definedName name="_xlnm.Print_Area" localSheetId="11">'KPI7_59'!$A$1:$F$180</definedName>
    <definedName name="_xlnm.Print_Area" localSheetId="14">'KPIs9_59'!$A$1:$Q$20</definedName>
    <definedName name="_xlnm.Print_Area" localSheetId="18">'ข้อมูลเดินทาง_กิจกรรมต่างป.'!$A$1:$I$15</definedName>
    <definedName name="_xlnm.Print_Area" localSheetId="16">'นศ.ต่างประเทศ'!$A:$E</definedName>
    <definedName name="_xlnm.Print_Area" localSheetId="17">'นศ.ไป_ร่วมกิจกรรมต่างป.'!$A$1:$S$27</definedName>
    <definedName name="_xlnm.Print_Area" localSheetId="12">'สรุปKPI7_59'!$A$1:$E$39</definedName>
    <definedName name="_xlnm.Print_Area" localSheetId="8">'อ_ทั้งหมด57_59'!$A$1:$Q$20</definedName>
    <definedName name="_xlnm.Print_Area" localSheetId="4">'อ_ปฏิบัติงานจริง57_59'!$A$1:$AT$22</definedName>
    <definedName name="_xlnm.Print_Titles" localSheetId="1">'KPI1_59'!$6:$6</definedName>
    <definedName name="_xlnm.Print_Titles" localSheetId="15">'KPI10_57_59'!$5:$5</definedName>
    <definedName name="_xlnm.Print_Titles" localSheetId="2">'KPI2_58'!$6:$7</definedName>
    <definedName name="_xlnm.Print_Titles" localSheetId="3">'KPI2_59'!$6:$7</definedName>
    <definedName name="_xlnm.Print_Titles" localSheetId="6">'KPI3_57_59'!$1:$1</definedName>
    <definedName name="_xlnm.Print_Titles" localSheetId="11">'KPI7_59'!$4:$4</definedName>
    <definedName name="_xlnm.Print_Titles" localSheetId="14">'KPIs9_59'!$1:$1</definedName>
    <definedName name="_xlnm.Print_Titles" localSheetId="0">'Report_KPIs'!$3:$4</definedName>
    <definedName name="_xlnm.Print_Titles" localSheetId="18">'ข้อมูลเดินทาง_กิจกรรมต่างป.'!$5:$5</definedName>
    <definedName name="_xlnm.Print_Titles" localSheetId="16">'นศ.ต่างประเทศ'!$5:$5</definedName>
    <definedName name="_xlnm.Print_Titles" localSheetId="17">'นศ.ไป_ร่วมกิจกรรมต่างป.'!$1:$7</definedName>
    <definedName name="_xlnm.Print_Titles" localSheetId="4">'อ_ปฏิบัติงานจริง57_59'!$1:$1</definedName>
    <definedName name="PSU_Faculty_Office" localSheetId="15">'[8]Group Data'!$E$3:$E$52</definedName>
    <definedName name="PSU_Faculty_Office" localSheetId="19">'[8]Group Data'!$E$3:$E$52</definedName>
    <definedName name="PSU_Faculty_Office" localSheetId="7">'[8]Group Data'!$E$3:$E$52</definedName>
    <definedName name="PSU_Faculty_Office" localSheetId="9">'[8]Group Data'!$E$3:$E$52</definedName>
    <definedName name="PSU_Faculty_Office" localSheetId="10">'[8]Group Data'!$E$3:$E$52</definedName>
    <definedName name="PSU_Faculty_Office" localSheetId="11">'[8]Group Data'!$E$3:$E$52</definedName>
    <definedName name="PSU_Faculty_Office" localSheetId="13">'[8]Group Data'!$E$3:$E$52</definedName>
    <definedName name="PSU_Faculty_Office" localSheetId="14">'[8]Group Data'!$E$3:$E$52</definedName>
    <definedName name="PSU_Faculty_Office" localSheetId="16">'[8]Group Data'!$E$3:$E$52</definedName>
    <definedName name="PSU_Faculty_Office" localSheetId="12">'[8]Group Data'!$E$3:$E$52</definedName>
    <definedName name="PSU_Faculty_Office" localSheetId="8">'[8]Group Data'!$E$3:$E$52</definedName>
    <definedName name="PSU_Faculty_Office">'[2]Group Data'!$E$3:$E$52</definedName>
    <definedName name="Query1" localSheetId="1">#REF!</definedName>
    <definedName name="Query1" localSheetId="15">#REF!</definedName>
    <definedName name="Query1" localSheetId="19">#REF!</definedName>
    <definedName name="Query1" localSheetId="2">#REF!</definedName>
    <definedName name="Query1" localSheetId="3">#REF!</definedName>
    <definedName name="Query1" localSheetId="6">#REF!</definedName>
    <definedName name="Query1" localSheetId="7">#REF!</definedName>
    <definedName name="Query1" localSheetId="9">#REF!</definedName>
    <definedName name="Query1" localSheetId="10">#REF!</definedName>
    <definedName name="Query1" localSheetId="11">#REF!</definedName>
    <definedName name="Query1" localSheetId="13">#REF!</definedName>
    <definedName name="Query1" localSheetId="14">#REF!</definedName>
    <definedName name="Query1" localSheetId="5">#REF!</definedName>
    <definedName name="Query1" localSheetId="16">#REF!</definedName>
    <definedName name="Query1" localSheetId="12">#REF!</definedName>
    <definedName name="Query1" localSheetId="8">#REF!</definedName>
    <definedName name="Query1" localSheetId="4">#REF!</definedName>
    <definedName name="Query1">#REF!</definedName>
    <definedName name="Source_of_Funding__Internal" localSheetId="15">'[8]Group Data'!$G$3:$G$6</definedName>
    <definedName name="Source_of_Funding__Internal" localSheetId="19">'[8]Group Data'!$G$3:$G$6</definedName>
    <definedName name="Source_of_Funding__Internal" localSheetId="7">'[8]Group Data'!$G$3:$G$6</definedName>
    <definedName name="Source_of_Funding__Internal" localSheetId="9">'[8]Group Data'!$G$3:$G$6</definedName>
    <definedName name="Source_of_Funding__Internal" localSheetId="10">'[8]Group Data'!$G$3:$G$6</definedName>
    <definedName name="Source_of_Funding__Internal" localSheetId="11">'[8]Group Data'!$G$3:$G$6</definedName>
    <definedName name="Source_of_Funding__Internal" localSheetId="13">'[8]Group Data'!$G$3:$G$6</definedName>
    <definedName name="Source_of_Funding__Internal" localSheetId="14">'[8]Group Data'!$G$3:$G$6</definedName>
    <definedName name="Source_of_Funding__Internal" localSheetId="16">'[8]Group Data'!$G$3:$G$6</definedName>
    <definedName name="Source_of_Funding__Internal" localSheetId="12">'[8]Group Data'!$G$3:$G$6</definedName>
    <definedName name="Source_of_Funding__Internal" localSheetId="8">'[8]Group Data'!$G$3:$G$6</definedName>
    <definedName name="Source_of_Funding__Internal">'[2]Group Data'!$G$3:$G$6</definedName>
    <definedName name="Staff_s_Status" localSheetId="15">'[8]Group Data'!$C$3:$C$7</definedName>
    <definedName name="Staff_s_Status" localSheetId="19">'[8]Group Data'!$C$3:$C$7</definedName>
    <definedName name="Staff_s_Status" localSheetId="7">'[8]Group Data'!$C$3:$C$7</definedName>
    <definedName name="Staff_s_Status" localSheetId="9">'[8]Group Data'!$C$3:$C$7</definedName>
    <definedName name="Staff_s_Status" localSheetId="10">'[8]Group Data'!$C$3:$C$7</definedName>
    <definedName name="Staff_s_Status" localSheetId="11">'[8]Group Data'!$C$3:$C$7</definedName>
    <definedName name="Staff_s_Status" localSheetId="13">'[8]Group Data'!$C$3:$C$7</definedName>
    <definedName name="Staff_s_Status" localSheetId="14">'[8]Group Data'!$C$3:$C$7</definedName>
    <definedName name="Staff_s_Status" localSheetId="16">'[8]Group Data'!$C$3:$C$7</definedName>
    <definedName name="Staff_s_Status" localSheetId="12">'[8]Group Data'!$C$3:$C$7</definedName>
    <definedName name="Staff_s_Status" localSheetId="8">'[8]Group Data'!$C$3:$C$7</definedName>
    <definedName name="Staff_s_Status">'[2]Group Data'!$C$3:$C$7</definedName>
    <definedName name="Title__Staff" localSheetId="15">'[8]Group Data'!$A$3:$A$14</definedName>
    <definedName name="Title__Staff" localSheetId="19">'[8]Group Data'!$A$3:$A$14</definedName>
    <definedName name="Title__Staff" localSheetId="7">'[8]Group Data'!$A$3:$A$14</definedName>
    <definedName name="Title__Staff" localSheetId="9">'[8]Group Data'!$A$3:$A$14</definedName>
    <definedName name="Title__Staff" localSheetId="10">'[8]Group Data'!$A$3:$A$14</definedName>
    <definedName name="Title__Staff" localSheetId="11">'[8]Group Data'!$A$3:$A$14</definedName>
    <definedName name="Title__Staff" localSheetId="13">'[8]Group Data'!$A$3:$A$14</definedName>
    <definedName name="Title__Staff" localSheetId="14">'[8]Group Data'!$A$3:$A$14</definedName>
    <definedName name="Title__Staff" localSheetId="16">'[8]Group Data'!$A$3:$A$14</definedName>
    <definedName name="Title__Staff" localSheetId="12">'[8]Group Data'!$A$3:$A$14</definedName>
    <definedName name="Title__Staff" localSheetId="8">'[8]Group Data'!$A$3:$A$14</definedName>
    <definedName name="Title__Staff">'[2]Group Data'!$A$3:$A$14</definedName>
    <definedName name="Title__Students" localSheetId="15">'[8]Group Data'!$B$3:$B$5</definedName>
    <definedName name="Title__Students" localSheetId="19">'[8]Group Data'!$B$3:$B$5</definedName>
    <definedName name="Title__Students" localSheetId="7">'[8]Group Data'!$B$3:$B$5</definedName>
    <definedName name="Title__Students" localSheetId="9">'[8]Group Data'!$B$3:$B$5</definedName>
    <definedName name="Title__Students" localSheetId="10">'[8]Group Data'!$B$3:$B$5</definedName>
    <definedName name="Title__Students" localSheetId="11">'[8]Group Data'!$B$3:$B$5</definedName>
    <definedName name="Title__Students" localSheetId="13">'[8]Group Data'!$B$3:$B$5</definedName>
    <definedName name="Title__Students" localSheetId="14">'[8]Group Data'!$B$3:$B$5</definedName>
    <definedName name="Title__Students" localSheetId="16">'[8]Group Data'!$B$3:$B$5</definedName>
    <definedName name="Title__Students" localSheetId="12">'[8]Group Data'!$B$3:$B$5</definedName>
    <definedName name="Title__Students" localSheetId="8">'[8]Group Data'!$B$3:$B$5</definedName>
    <definedName name="Title__Students">'[2]Group Data'!$B$3:$B$5</definedName>
    <definedName name="ร" localSheetId="19">'[5]2.9การได้งานทำ'!#REF!</definedName>
    <definedName name="ร" localSheetId="3">'[5]2.9การได้งานทำ'!#REF!</definedName>
    <definedName name="ร" localSheetId="11">'[5]2.9การได้งานทำ'!#REF!</definedName>
    <definedName name="ร" localSheetId="13">'[5]2.9การได้งานทำ'!#REF!</definedName>
    <definedName name="ร" localSheetId="12">'[5]2.9การได้งานทำ'!#REF!</definedName>
    <definedName name="ร">'[5]2.9การได้งานทำ'!#REF!</definedName>
    <definedName name="วิเคราะห์การได้งานทำ" localSheetId="1">#REF!</definedName>
    <definedName name="วิเคราะห์การได้งานทำ" localSheetId="15">'[5]2.9การได้งานทำ'!#REF!</definedName>
    <definedName name="วิเคราะห์การได้งานทำ" localSheetId="19">#REF!</definedName>
    <definedName name="วิเคราะห์การได้งานทำ" localSheetId="2">#REF!</definedName>
    <definedName name="วิเคราะห์การได้งานทำ" localSheetId="3">#REF!</definedName>
    <definedName name="วิเคราะห์การได้งานทำ" localSheetId="6">#REF!</definedName>
    <definedName name="วิเคราะห์การได้งานทำ" localSheetId="7">'[6]2.9การได้งานทำ'!#REF!</definedName>
    <definedName name="วิเคราะห์การได้งานทำ" localSheetId="9">#REF!</definedName>
    <definedName name="วิเคราะห์การได้งานทำ" localSheetId="10">#REF!</definedName>
    <definedName name="วิเคราะห์การได้งานทำ" localSheetId="11">#REF!</definedName>
    <definedName name="วิเคราะห์การได้งานทำ" localSheetId="13">#REF!</definedName>
    <definedName name="วิเคราะห์การได้งานทำ" localSheetId="14">#REF!</definedName>
    <definedName name="วิเคราะห์การได้งานทำ" localSheetId="18">'[5]2.9การได้งานทำ'!#REF!</definedName>
    <definedName name="วิเคราะห์การได้งานทำ" localSheetId="5">'[5]2.9การได้งานทำ'!#REF!</definedName>
    <definedName name="วิเคราะห์การได้งานทำ" localSheetId="16">'[5]2.9การได้งานทำ'!#REF!</definedName>
    <definedName name="วิเคราะห์การได้งานทำ" localSheetId="17">#REF!</definedName>
    <definedName name="วิเคราะห์การได้งานทำ" localSheetId="12">#REF!</definedName>
    <definedName name="วิเคราะห์การได้งานทำ" localSheetId="8">#REF!</definedName>
    <definedName name="วิเคราะห์การได้งานทำ" localSheetId="4">#REF!</definedName>
    <definedName name="วิเคราะห์การได้งานทำ">#REF!</definedName>
  </definedNames>
  <calcPr fullCalcOnLoad="1"/>
</workbook>
</file>

<file path=xl/comments18.xml><?xml version="1.0" encoding="utf-8"?>
<comments xmlns="http://schemas.openxmlformats.org/spreadsheetml/2006/main">
  <authors>
    <author>Mr.KKD</author>
  </authors>
  <commentList>
    <comment ref="S5" authorId="0">
      <text>
        <r>
          <rPr>
            <b/>
            <sz val="9"/>
            <color indexed="10"/>
            <rFont val="Tahoma"/>
            <family val="2"/>
          </rPr>
          <t>คะแนนประเมินตามเกณฑ์ของปีการศึกษา 2557</t>
        </r>
      </text>
    </comment>
  </commentList>
</comments>
</file>

<file path=xl/sharedStrings.xml><?xml version="1.0" encoding="utf-8"?>
<sst xmlns="http://schemas.openxmlformats.org/spreadsheetml/2006/main" count="4932" uniqueCount="2235">
  <si>
    <t>F-Table-EQA_06 (2)-09-2011</t>
  </si>
  <si>
    <t>ตัวบ่งชี้พื้นฐาน: ด้านงานวิจัยและงานสร้างสรรค์</t>
  </si>
  <si>
    <t xml:space="preserve">    6(2) ข้อมูลการใช้ประโยชน์จากงานวิจัยหรืองานสร้างสรรค์</t>
  </si>
  <si>
    <t>ลำดับที่</t>
  </si>
  <si>
    <t>ชื่อโครงการ/งานวิจัย</t>
  </si>
  <si>
    <t>ชื่อ-ชื่อสกุลผู้ร่วมโครงการ/งานวิจัย</t>
  </si>
  <si>
    <t>วันสิ้นสุดโครงการ</t>
  </si>
  <si>
    <t>ผู้ใช้ประโยชน์จากโครงการ/งานวิจัย</t>
  </si>
  <si>
    <t>ช่วงการใช้ประโยชน์</t>
  </si>
  <si>
    <t>ลักษณะการใช้ประโยชน์</t>
  </si>
  <si>
    <t>มูลค่าการใช้ประโยชน์ (บาท)</t>
  </si>
  <si>
    <t>แหล่งข้อมูลอ้างอิง</t>
  </si>
  <si>
    <t xml:space="preserve">รวมจำนวน
ผู้ใช้ประโยชน์ </t>
  </si>
  <si>
    <t>หลักฐานอ้างอิง</t>
  </si>
  <si>
    <t>ตั้งแต่วันที่</t>
  </si>
  <si>
    <t>ถึงวันที่</t>
  </si>
  <si>
    <t>ประเภท</t>
  </si>
  <si>
    <t>รายละเอียดโดยสังเขป</t>
  </si>
  <si>
    <t>การกำจัดโซเดียม เมตาไบซัลไฟต์ในน้ำเสียของโรงงานผลิตกุ้งแช่แข็ง</t>
  </si>
  <si>
    <t>จรรยา  อินทมณี
จันทิมา  ชั่งสิริพร
จรัญ  บุญกาญจน์</t>
  </si>
  <si>
    <t>บ.ห้องเย็นโชติวัฒน์หาดใหญ่ จำกัด (มหาชน)</t>
  </si>
  <si>
    <t>ปัจจุบัน</t>
  </si>
  <si>
    <t>นำไปใช้ในการกำจัดสารโซเดียมเมตาไบซัลไฟต์ในถังแช่ ก่อนจะปล่อยทิ้งลงไปในระบบบำบัดน้ำเสียของโรงงาน</t>
  </si>
  <si>
    <t>ประเมินไม่ได้</t>
  </si>
  <si>
    <t>http://www.research.eng.psu.ac.th/images/research_use_data/2555/ref_1.pdf</t>
  </si>
  <si>
    <t>การนำของเสียจากโรงงานผลิตยางแท่งมาหมักปุ๋ย</t>
  </si>
  <si>
    <t>ธนิยา  เกาศล</t>
  </si>
  <si>
    <t>บ.สยามอินโดรับเบอร์ จำกัด</t>
  </si>
  <si>
    <t>นำไปประยุกต์ใช้ในการผลิตปุ๋ยจากของเสียของโรงงาน</t>
  </si>
  <si>
    <t>http://www.research.eng.psu.ac.th/images/research_use_data/2555/ref_2.pdf</t>
  </si>
  <si>
    <t xml:space="preserve">การศึกษาเบื้องต้นการนำเทคโนโลยีทางด้านการประมวลผลภาพมาใช้ในระบบรักษาความปลอดภัย </t>
  </si>
  <si>
    <t>นิคม  สุวรรณวร</t>
  </si>
  <si>
    <t>มูลนิธิจงฮั่วสงเคราะห์คนชราอนาถา อ.หาดใหญ่ จ.สงขลา</t>
  </si>
  <si>
    <t>ติดตั้งระบบพร้อมอุปกรณ์จากโครงการวิจัย เพื่อใช้ในเฝ้าระวังผู้สูงอายุที่อยู่ในความดูแลของมูลนิธิ</t>
  </si>
  <si>
    <t>http://www.research.eng.psu.ac.th/images/research_use_data/2555/ref_3.pdf</t>
  </si>
  <si>
    <t>การพัฒนาวัสดุและการออกแบบอุปกรณ์หนุนเท้าเพื่อลดความดันในส้นเท้า</t>
  </si>
  <si>
    <t>อาทิตย์ สวัสดิรักษา
วิริยะ  ทองเรือง
เจริญยุทธ  เดชวายุกุล</t>
  </si>
  <si>
    <t>-ผู้ป่วย
-อุตสาหกรรม</t>
  </si>
  <si>
    <t>ผลิตภัณฑ์เชิงพาณิชน์ ที่ใช้รักษาผู้ป่วยที่เจ็บเอ็นส้นเท้า ใช้กับนักกีฬา หรือผู้ที่ต้องยืน เดิน เป็นเวลานาน และโรงงานอุตสาหกรรมสามารถลดการนำเข้าจากต่างประเทศ</t>
  </si>
  <si>
    <t>100,000 - 1,000,000 บาท/ปี</t>
  </si>
  <si>
    <t>http://www.research.eng.psu.ac.th/images/research_use_data/2555/ref_4.pdf</t>
  </si>
  <si>
    <t>ระบบกำจัดไฮโดรเจนซัลไฟด์จากก๊าซชีวภาพสำหรับชุมชน</t>
  </si>
  <si>
    <t>จรัญ  บุญกาญจน์
จันทิมา  ชั่งสิริพร
จรรยา  อินทมณี
รัตนา  แซ่หลี</t>
  </si>
  <si>
    <t>บ.มงคลฟาร์ม จำกัด อ.ควนขนุน จ.พัทลุง</t>
  </si>
  <si>
    <t>ใช้ทำความสะอาดก๊าซชีวภาพที่ใช้กับเครื่องสูบน้ำในฟาร์มสุกร เพื่อแก้ปัญหาการกัดกร่อนของเครื่องยนต์ และลดผลกระทบต่อสุขภาพของผู้ใช้</t>
  </si>
  <si>
    <t>http://www.research.eng.psu.ac.th/images/research_use_data/2555/ref_5.pdf</t>
  </si>
  <si>
    <t>จลนพลศาสตร์ปฏิกิริยาออกซิเดชันและกำจัดไฮโดรเจนซัลไฟด์ด้วยโพแทสเซียมเปอร์แมงกาเนต</t>
  </si>
  <si>
    <t>จรัญ  บุญกาญจน์
จรรยา  อินทมณี
จันทิมา  ชั่งสิริพร</t>
  </si>
  <si>
    <t>ใช้ทำความสะอาดก๊าซชีวภาพที่ใช้ในการหุงต้ม และเป้นเชื้อเพลิงให้ความอบอุ่นแก่ลูกสุกร เพื่อแก้ปัญหาการกัดกร่อนและลดผลกระทบต่อสุขภาพของผู้ใช้</t>
  </si>
  <si>
    <t>http://www.research.eng.psu.ac.th/images/research_use_data/2555/ref_6.pdf</t>
  </si>
  <si>
    <t>การพัฒนาห้องอบรมยางแผ่นรมควันแบบประหยัดพลังงานสำหรับกลุ่มสหกรณ์</t>
  </si>
  <si>
    <t>กำพล ประทีปชัยกูร
พีระพงศ์ ทีฆสกุล
ไพโรจน์ คีรีรัตน์</t>
  </si>
  <si>
    <t>สหกรณ์กองทุนสวนยางบ้านบ่อน้ำร้อน จำกัด อ.เบตง จ.ยะลา</t>
  </si>
  <si>
    <t>ลดต้นทุนในการผลิตยางแผ่นรมควัน ลดต้นทุนการผลิต และลดการการใช้ไม้ฟืนลง</t>
  </si>
  <si>
    <t>http://www.research.eng.psu.ac.th/images/research_use_data/2555/ref_7.pdf</t>
  </si>
  <si>
    <t>การศึกษาเสถียรภาพตลิ่งของคลองอู่ตะเภา</t>
  </si>
  <si>
    <t>สุรัติ เส็มหมัด
ธนิต  เฉลิมยานนท์</t>
  </si>
  <si>
    <t>ฝ่ายส่งน้ำและบำรุงรักษาที่ 2 (อู่ตะเภา) อ.หาดใหญ่ จ.สงขลา</t>
  </si>
  <si>
    <t>ปริหารประตูระบายน้ำคลองอู่ตะเภาและบ้านหน้าควน ลดความเสียให้แก่ราษฎรในฤดูน้ำหลาก</t>
  </si>
  <si>
    <t>http://www.research.eng.psu.ac.th/images/research_use_data/2555/ref_8.pdf</t>
  </si>
  <si>
    <t>การออกแบบและเครื่องช่วยผลิตน้ำตาลแว่น</t>
  </si>
  <si>
    <t>วนิดา  รัตนมณี
สมชาย ชูโฉม
ประโชติ ดำสองสี</t>
  </si>
  <si>
    <t>-บุคลากรจากองค์กรปกครองส่วนท้องถิ่น 
-สำนักงานเกษตร 
-เกษตรกรจากอำเภอสิงหนคร และ
-ผู้สนใจทั่วไป จำนวน 60 คน</t>
  </si>
  <si>
    <t>ถ่ายทอดเทคโนโลยีตามวัตถุประสงค์ของงานวิจัย</t>
  </si>
  <si>
    <t>http://www.research.eng.psu.ac.th/images/research_use_data/2555/ref_9.pdf</t>
  </si>
  <si>
    <t>การออกแบบและพัฒนาเครื่องหั่นหมากขนาดเล็กสำหรับเกษตรกร</t>
  </si>
  <si>
    <t>http://www.research.eng.psu.ac.th/images/research_use_data/2555/ref_10.pdf</t>
  </si>
  <si>
    <t xml:space="preserve">การส่งเสริมเทคโนโลยีก๊าซชีวภาพเพื่อจัดการของเสียเศษอาหารจากโรงแรมและสถานประกอบการต่างๆ </t>
  </si>
  <si>
    <t>สุเมธ  ไชยประพัทธ์</t>
  </si>
  <si>
    <t>บุคลากรจากองค์การบริหารส่วนท้องถิ่นจังหวัดสงขลา</t>
  </si>
  <si>
    <t>http://www.research.eng.psu.ac.th/images/research_use_data/2555/ref_11.pdf</t>
  </si>
  <si>
    <t>เครื่องกำจัดไฮโดรเจนซัลไฟด์ในแก๊สชีวภาพที่ผลิตจากฟาร์มสุกร</t>
  </si>
  <si>
    <t>จันทิมา  ชั่งสิริพร
นิรัติศัย รักมาก</t>
  </si>
  <si>
    <t>-บุคลากรจากสำนักงานพลังงาน
 จ.นครศรีธรรมราช 
-นายกองค์การบริหารส่วนตำบล 
-กำนัน ผู้ใหญ่บ้าน 
-ผู้ประกอบการฟาร์มสุกร สมาชิกในชุมชน ตำบลเสาเภา จ.นครศรีธรรมราช</t>
  </si>
  <si>
    <t>http://www.research.eng.psu.ac.th/images/research_use_data/2555/ref_12.pdf</t>
  </si>
  <si>
    <t>อิทธิพลของตัวแปรในกระบวนการทางความร้อนที่มีผลต่อสมบัติทางกลและโครงสร้างจุลภาคของอลูมิเนียมหล่อแบบกึ่งของแข็ง A356</t>
  </si>
  <si>
    <t>ศิริกุล  วิสุทธิ์เมธางกูร</t>
  </si>
  <si>
    <t>บริษัท กิสโค  จำกัด 15 อาคารศูนย์สบ่มเพาะวิสาหกิจ มหาวิทยาลัยสงขลานครินทร์ อ.หาดใหญ่ จ.สงขลา</t>
  </si>
  <si>
    <t>สามารถนำสภาวะของกระบวนการทางความร้อน T6 ที่ดีที่สุดสำหรับ A356 ที่ได้จากงานวิจัยไปชัในการปรับสมบัติของชิ้นงานเพื่อนำไปใช้ใน Application ต่างๆ</t>
  </si>
  <si>
    <t>http://www.research.eng.psu.ac.th/images/research_use_data/2555/ref_13.pdf</t>
  </si>
  <si>
    <t>ระบบทำความสะอาดก๊าซชีวภาพสำหรับประยุกต์ใช้กับฟาร์มสุกรและครัวเรือน</t>
  </si>
  <si>
    <t>จรัญ  บุญกาญจน์
รัตนา  แซ่หลี
พัชชรี  จันทร์ใจแก้ว</t>
  </si>
  <si>
    <t>- นายอุดร  เพ็ญมาศ 5/1 ม.6 ต.คลองรี อ.สทิงพระ จ.สงขลา</t>
  </si>
  <si>
    <t>นำชุดก๊าซไฮโดรเจนซัลไฟด์แบบดูดซับไปใช้สำหรับการทำความสะอาดก๊าซชีวภาพที่ผลิตใช้ในครัวเรือน ลดปัญหาการอุดตันของเตาแก๊สที่ใช้ ทำให้การใช้ก๊าซชีวภาพในครัวเรือนสะดวกขึ้น และสามารถยืดอายุการใช้งานของเตาแก๊สได้</t>
  </si>
  <si>
    <t>ประเมินค่าไม่ได้</t>
  </si>
  <si>
    <t>เอกสารแนบ 14</t>
  </si>
  <si>
    <t>http://www.research.eng.psu.ac.th/images/research_use_data/2555/ref_14.pdf</t>
  </si>
  <si>
    <t>- นายเกษม  สุวรรณโรจน์ 2/2 ม.6 ต.คลองรี อ.สทิงพระ จ.สงขลา</t>
  </si>
  <si>
    <t>- นายแอบ  กาลวงศ์ 3/1 ม.6 ต.คลองรี อ.สทิงพระ จ.สงขลา</t>
  </si>
  <si>
    <t>- นายบรรภาส  ขำมาก ม.6 ต.คลองรี อ.สทิงพระ จ.สงขลา</t>
  </si>
  <si>
    <t>- องค์การบริหารส่วนตำบลคลองรี ม.4 ต.คลองรี อ.สทิงพระ จ.สงขลา</t>
  </si>
  <si>
    <t>- นายชาติ  พฤษศรี 46/1 ม.8 ต.คลองรี อ.สทิงพระ จ.สงขลา</t>
  </si>
  <si>
    <t>- นางอุทัย  หนูยี่ 45/3 ม.8 ต.คลองรี อ.สทิงพระ จ.สงขลา</t>
  </si>
  <si>
    <t>- นายพวง  รัตนจรรยา 50/1 ม.8 ต.คลองรี อ.สทิงพระ จ.สงขลา</t>
  </si>
  <si>
    <t>- โรงเรียนวัดคลองรี ม.5 ต.คลองรี อ.สทิงพระ จ.สงขลา</t>
  </si>
  <si>
    <t>- นางเรณู  แก้วแสงอ่อน 26/2 ม.4 ต.คลองรี อ.สทิงพระ จ.สงขลา</t>
  </si>
  <si>
    <t>- คุณนิตยา  รัตนะ 158/1 ม.9 ต.ควนทอง อ.ขนอม จ.นครศรีธรรมราช</t>
  </si>
  <si>
    <t>- นางรุ่งทิพย์  จันทสุวรรณ บ้านคีรีรัตน์ 156 ม.9 ต.ควนทอง อ.ขนอม จ.นครศรีธรรมราช</t>
  </si>
  <si>
    <t>- นางมณี  เมืองนิล 157  ม.9 ต.ควนทอง อ.ขนอม จ.นครศรีธรรมราช</t>
  </si>
  <si>
    <t>- นายประสาน  พรมทอง บ้านคีรีรัตน์ 16  ม.9 ต.ควนทอง อ.ขนอม จ.นครศรีธรรมราช</t>
  </si>
  <si>
    <t>- นายภัคดี  เทพทอง 16/1  ม.9 ต.ควนทอง อ.ขนอม จ.นครศรีธรรมราช</t>
  </si>
  <si>
    <t>- นายเผชิญ  จันทสุวรรณ 159  ม.9 ต.ควนทอง อ.ขนอม จ.นครศรีธรรมราช</t>
  </si>
  <si>
    <t>- นายสาทิพย์  การุณ 49 ม.2 ต.ควนทอง อ.ขนอม จ.นครศรีธรรมราช</t>
  </si>
  <si>
    <t>- นายยุทธนา  การุณ 49 ม.2 ต.ควนทอง อ.ขนอม จ.นครศรีธรรมราช</t>
  </si>
  <si>
    <t>- นางผ่องศรี  ทองจันทรื 28 ม.9 ต.ควนทอง อ.ขนอม จ.นครศรีธรรมราช</t>
  </si>
  <si>
    <t>- นายอรุณ  เงินเปีย 20/1 ม.9 ต.ควนทอง อ.ขนอม จ.นครศรีธรรมราช</t>
  </si>
  <si>
    <t>- นางจงดี  ใจเปี่ยม 22 ม.9 ต.ควนทอง อ.ขนอม จ.นครศรีธรรมราช</t>
  </si>
  <si>
    <t>- นายศักดิ์ชัย  ล่องดำ 19 ม.9 ต.ควนทอง อ.ขนอม จ.นครศรีธรรมราช</t>
  </si>
  <si>
    <t>- นายสนิท  มีเดช บ้านคีรีรัตน์ 162 ม.9 ต.ควนทอง อ.ขนอม จ.นครศรีธรรมราช</t>
  </si>
  <si>
    <t>- นางมณี  เมืองนิล บ้านเขาวังทอง</t>
  </si>
  <si>
    <t>- นายสิทธิชัย  จันทสุวรรณ วัดเขาวังทอง ม.9 ต.ควนทอง อ.ขนอม จ.นครศรีธรรมราช</t>
  </si>
  <si>
    <t>- นายเพรียง  หนูสม 257 ต.แพรกหา อ.ควนขนุน จ.พัทลุง</t>
  </si>
  <si>
    <t>- นายบุญชู  หนูอ่อน 311 ต.แพรกหา อ.ควนขนุน จ.พัทลุง</t>
  </si>
  <si>
    <t>- นายอุดม  ชุมภูทอง 124  หมู่ที่ 5 ต.โรง  อ.กระแสสินธุ์  จ. สงขลา</t>
  </si>
  <si>
    <t>- นายสุพิศ  ชูยิ้ม 27/1  หมู่ที่ 5  ต.โรง   อ.กระแสสินธุ์  จ. สงขลา</t>
  </si>
  <si>
    <t>- พ.จ.อ.สมปอง  เพชรสงคราม 161   หมู่ที่ 5  ต.โรง  อ.กระแสสินธุ์   จ.สงขลา</t>
  </si>
  <si>
    <t>- นายเรียง  ชุมภูทอง 55   หมู่ที่  4  ต.โรง  อ.กระแสสินธุ์  จ.สงขลา</t>
  </si>
  <si>
    <t>- นางอัจฉรา  คะมะนันท์ 10/1    หมู่ที่ 3   ต.โรง  อ.กระแสสินธุ์    จ.สงขลา</t>
  </si>
  <si>
    <t xml:space="preserve">- นายรุ่งโรจน์  คุ้มครองเล็ก 142  หมู่ที่ 4   ต.เชิงแส   อ.กระแสสินธุ์ จ.สงขลา </t>
  </si>
  <si>
    <t>- นางสาวชุติมน  จุลพงศ์ 12   หมู่ที่ 4  ต. โรง  อ.กระแสสินธุ์  จ.สงขลา</t>
  </si>
  <si>
    <t>- นางจรวย  เพื่อมพูล 64  หมู่ที่ 6  ต.เกาะใหญ่  อ.กระแสสินธุ์ จ.สงขลา</t>
  </si>
  <si>
    <t xml:space="preserve">- นายอ้วน  พิพิธภัณฑ์ 70/1  หมู่ที่ 3  ต.กระแสสินธุ์   จ.สงขลา </t>
  </si>
  <si>
    <t>- พลังงานจังหวัดนครศรีธรรมราช
(คุณอุทัย ภูริพงศธร)</t>
  </si>
  <si>
    <t>ชุมชนรอบทะเลสาบสงขลา</t>
  </si>
  <si>
    <t>หมู่บ้าน ม.6 บ้านในหมง ต.พรหมโลก อ.พรหมคีรี จ. นครศรีธรรมราช
(นายสำเนา โสพิพัฒน์
: ผู้ใหญ่บ้าน)</t>
  </si>
  <si>
    <t>A Development of a Low-Voltage Decay Time Analyzer for Monitoring Ionizer Balance</t>
  </si>
  <si>
    <t xml:space="preserve">ณัฎฐา  จินดาเพ็ชร์
บุญเจริญ  วงศ์กิตติศึกษา
คณดิถ เจษฏ์พัฒนานนท์ </t>
  </si>
  <si>
    <t>ฮาร์ดดิสก์ไดรฟ์ ศูนย์เทคโนโลยีอิเล็กทรอนิกส์และคอมพิวเตอร์แห่งชาติ สำนักงานพัฒนาวิทยาศาสตร์และเทคโนโลยีแห่งชาติ</t>
  </si>
  <si>
    <t>สามารถลดต้นทุนการผลิต และลดการนำเข้าเครื่องมือวัดจากต่างประเทศ</t>
  </si>
  <si>
    <r>
      <t xml:space="preserve">สามารถผลิตขึ้นในประเทศและราคาถูกกว่าการนำเข้า
</t>
    </r>
    <r>
      <rPr>
        <sz val="12"/>
        <rFont val="Angsana New"/>
        <family val="1"/>
      </rPr>
      <t>WD CPM usage (TPEK) = 18 units
Cost/unit (TREK158) = 275,500 THB
Industrial unit cost (EST.) = 50,000 THB
COST SAVABILITY (EST.) = 4,059,000 THB</t>
    </r>
  </si>
  <si>
    <t>http://www.research.eng.psu.ac.th/images/research_use_data/2555/ref_15.pdf</t>
  </si>
  <si>
    <t>โครงการชุด : การพัฒนาระบบต้นแบบเฝ้าตรวจวัดระดับน้ำในคลองเปิดแบบประมวลผลเวลาจริงผ่านเว็บโดยใช้เครือข่ายเซนเซอร์ไร้สาย</t>
  </si>
  <si>
    <t xml:space="preserve">คณดิถ  เจษฎ์พัฒนานนท์  </t>
  </si>
  <si>
    <t>บริษัท โมบิลิส ออโตมาต้า จำกัด เลขที่ 50/136 หมู่ 7 ต.คลองสอง อ.คลองหลวง จ. ปทุมธานี 12120</t>
  </si>
  <si>
    <t>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</si>
  <si>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http://www.research.eng.psu.ac.th/images/research_use_data/2555/ref_16.pdf</t>
  </si>
  <si>
    <t>โครงการย่อยที่ 1: การพัฒนาเครื่องมือต้นแบบสำหรับวัดระดับน้ำในคลองเปิดเพื่อใช้ในการส่งข้อมูลผ่านเครือข่ายเซนเซอร์ไร้สาย</t>
  </si>
  <si>
    <t xml:space="preserve">คณดิถ  เจษฎ์พัฒนานนท์ 
บุญเจริญ  วงศ์กิตติศึกษา
ประณีต   รอดแสง
พยอม  รัตนมณี </t>
  </si>
  <si>
    <t xml:space="preserve">บริษัท โมบิลิส ออโตมาต้า จำกัด เลขที่ 50/136 หมู่ 7 ต.คลองสอง อ.คลองหลวง จ. ปทุมธานี 12120
</t>
  </si>
  <si>
    <t>- 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</si>
  <si>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http://www.research.eng.psu.ac.th/images/research_use_data/2555/ref_17.pdf</t>
  </si>
  <si>
    <t>เครื่องมือวัดปริมาณน้ำฝนโดยใช้หัววัดความจุไฟฟ้าแบบกึ่งทรงกระบอก</t>
  </si>
  <si>
    <t xml:space="preserve">คณดิถ  เจษฎ์พัฒนานนท์ 
ศุภกร  กตาธิการกุล </t>
  </si>
  <si>
    <t>เครือข่ายภาคประชาชน
-เขตเขาหลวง จำนวน 7 ตำบล  
1. ต.เขาแก้ว จ.นครศรีธรรมราช 
2. ต.ท่าดี จ.นครศรีธรรมราช 
3. ต.กำโลน อ.ลานสกา จ.นครศรีธรรมราช 
4. ต.กรุงชิง อ.นบพิตำ จ.นครศรีธรรมราช 
5. ต.เทพราช จ.นครศรีธรรมราช 
6. ต.เขาน้อย จ.นครศรีธรรมราช 
7. ต.เสาเภา อ.สิชล จ.นครศรีธรรมราช
- เขตลุ่มน้ำปากพนัง จำนวน 10 ตำบล 
1. ต.หูล่อง จ.นครศรีธรรมราช 
2. ต.คลองน้อย จ.นครศรีธรรมราช 
3. ต.เกาะทวด อ.ปากพนัง จ.นครศรีธรรมราช 
4. ต.นาทราย จ.นครศรีธรรมราช 
5. ต.ปากพูน จ.นครศรีธรรมราช 
6. ต.บางจาก อ.เมือง จ.นครศรีธรรมราช 
7. ต.เคร็ง จ.นครศรีธรรมราช 
8. ต.บ้านตูล จ.นครศรีธรรมราช 
9. ต.ท่าเสม็ด อ.ชะอวด จ.นครศรีธรรมราช 
10. ต.แม่เจ้าอยู่หัว อ.เชียรใหญ่ จ.นครศรีธรรมราช 
- เขตฝั่งชายทะเล จำนวน 3 ตำบล 
1. ต.หน้าสตน อ.หัวไทร จ.นครศรีธรรมราช 
2. ต.ขนาบนาค จ.นครศรีธรรมราช 
3. ต.แหลมตะลุมพุก อ.ปากพนัง จ.นครศรีธรรมราช 
- เครือข่ายนักพัฒนา นักวิจัยและนักวิชาการ 
1. เจ้าหน้าที่ พอช.
2. ม.วลัยลักษณ์ จ.นครศรีธรรมราช
3. ม.เทคโนโลยีราชมงคลศรีวิชัย อ.ทุ่งสง จ.นครศรีธรรมราช
4. เครือข่ายนักพัฒนาองค์กรพัฒนาเอกชน ภาคใต้
5. เครือข่ายนักวิจัยชุมชน 
6. สกว.ภาคใต้ตอนกลาง
7.สกว.ส่วนกลาง
- เครือข่ายภาคราชการ สื่อมวลชนและเอกชน</t>
  </si>
  <si>
    <t xml:space="preserve">-ให้ความรู้เชิงวิชาการด้านข้อมูลธรณีวิทยา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t>
  </si>
  <si>
    <t>http://www.research.eng.psu.ac.th/images/research_use_data/2555/ref_18.pdf</t>
  </si>
  <si>
    <t>ต้นแบบระบบเตือนภัยน้ำป่า-ดินถล่ม</t>
  </si>
  <si>
    <t xml:space="preserve">คณดิถ  เจษฎ์พัฒนานนท์ 
ธิตินันท์  ตะเภาน้อย </t>
  </si>
  <si>
    <t>http://www.research.eng.psu.ac.th/images/research_use_data/2555/ref_19.pdf</t>
  </si>
  <si>
    <t>โครงการย่อยที่ 1: การพัฒนาวัสดุและการออกแบบอุปกรณ์หนุนเท้าเพื่อลดความดันในส้นเท้า</t>
  </si>
  <si>
    <t>วิริยะ  ทองเรือง
เจริญยุทธ  เดชวายุกุล
สุนทร  วงษ์ศิริ
บุญสิน  ตั้งตระกูลวนิช</t>
  </si>
  <si>
    <t>-อุตสาหกรรมยาง
- ประชาชน</t>
  </si>
  <si>
    <t>สามารถเพิ่มประสิทธิภาพในการรักษาโรคปวดส้นเท้า โดยสามารถผลิตอุปกรณ์ทางการแพทย์ ช่วยลดการนำเข้าของอุปกรณ์ สามารถพัฒนาออกแบบและผลิตอุปกรณ์ทางการแพทย์ โดยมีผลในแง่สิทธิบัตร</t>
  </si>
  <si>
    <t>เว็บไซต์สถานีวิทยุกระจายเสียงแห่งประเทศไทยจังหวัดสงขลา ข่าวโดย ASTV ผู้จัดการออนไลน์ วันที่ 18 ม.ค. 54</t>
  </si>
  <si>
    <t>http://www.research.eng.psu.ac.th/images/research_use_data/2555/ref_20.pdf</t>
  </si>
  <si>
    <t>เทคโนโลยีการขึ้นรูปชิ้นส่วนโลหะด้วยกระบวนการโลหะกึ่งของแข็งโดยวิธี GISS</t>
  </si>
  <si>
    <t>เจษฎา วรรณสินธุ์</t>
  </si>
  <si>
    <t>ประชาชนผู้พิการในพื้นที่ 3 จังหวัดชายแดนภาคใต้</t>
  </si>
  <si>
    <t>ทำเป็นขาเทียมแก่ ประชาชนผู้พิการในพื้นที่ 3 จังหวัดชายแดนภาคใต้ ใช้ทำของเล่น ตลอดจนปลอกกันกระสุนต่างๆ </t>
  </si>
  <si>
    <t>http://www.research.eng.psu.ac.th/images/research_use_data/2555/ref_21.pdf</t>
  </si>
  <si>
    <t>บุญเจริญ  วงศ์กิตติศึกษา
ชูศักดิ์  ลิ่มสกุล
พิชญา ตัณฑัยย์
มนตรี  กาญจนะเดชะ
พรชัย  พฤกษ์ภัทรานนต์
สุระพล  เธียรมนตรี
คณดิถ  เจษฎ์พัฒนานนท์</t>
  </si>
  <si>
    <t xml:space="preserve"> - โรงพยาบาลสถาบันทาง              สาธารณสุขในภาคใต้
- กระทรวงสาธารณสุข
- ศูนย์เทคโนโลยีอิเล็กทรอนิกส์และคอมพิวเตอร์แห่งชาติ (NECTEC)</t>
  </si>
  <si>
    <t>ช่วยในการฟื้นฟูสมรรถภาพและพัฒนาคุณภาพชีวิตคนพิการ เพื่อลดการนำเข้าอุปกรณ์ที่เกี่ยวข้องกับผู้พิการบางส่วนจากต่างประเทศ ซึ่งมีราคาแพงและปรับปรุงอุปกรณ์บางส่วนให้มีความเหมาะสมกับความพิการที่มีความเป็นลักษณะเฉพาะบุคคล</t>
  </si>
  <si>
    <t xml:space="preserve">-หนังสือพิมพ์สยามรัฐ วันที่ 21 ม.ค. 52 ปีที่ 59 ฉบับที่ 20358 หน้า 23 (ล่างซ้าย)
</t>
  </si>
  <si>
    <t>http://www.research.eng.psu.ac.th/images/research_use_data/2555/ref_22.pdf</t>
  </si>
  <si>
    <t>บุญเจริญ  วงศ์กิตติศึกษา
พรชัย  พฤกษ์ภัทรานนต์
พิษณุ  บุญนวล
มนตรี กาญจนะเดชะ
พิชญา  ตัณฑัยย์
สุระพล เธียรมนตรี
พฤทธิกร  สมิตไมตรี
ชูศักดิ์ ลิ่มสกุล
คณดิถ เจษฏ์พัฒนานนท์ 
วิริยะ  ทองเรือง</t>
  </si>
  <si>
    <t>- ศูนย์เทคโนโลยีอิเล็กทรอนิกส์และคอมพิวเตอร์แห่งชาติ (NECTEC)</t>
  </si>
  <si>
    <t>หนังสือพิมพ์ข่าวสด ฉบับวันที่ 4 ส.ค.51 หน้า 29</t>
  </si>
  <si>
    <t>http://www.research.eng.psu.ac.th/images/research_use_data/2555/ref_23.pdf</t>
  </si>
  <si>
    <t>โครงการจัดตั้งและดำเนินการห้องปฏิบัติการวิจัยร่วมเครือข่ายเซ็นเซอร์ไร้สาย</t>
  </si>
  <si>
    <t>วรรณรัช  สันติอมรทัต</t>
  </si>
  <si>
    <t>ส.ค.51-ก.ค.56</t>
  </si>
  <si>
    <t>- ศูนย์เทคโนโลยีอิเล็กทรอนิกส์และคอมพิวเตอร์แห่งชาติ (NECTEC)
- เกษตรกรสวนยางพารา
- กรมวิชาการเกษตร</t>
  </si>
  <si>
    <t>- การประยุกต์เครือข่ายเซ็นเซอร์ไร้สายสำหรับตรวจวัดภูมิอากาศในสวนยางพารา ช่วยตรวจวัดสภาพแวดล้อม เช่น อุณหภูมิ ความชื้น อัตราการดูดของน้ำในลำต้นและแสงที่ส่องผ่านต้นยางพารา โดยส่งข้อมูลผ่านทางอินเทอร์เน็ต หรือ เครื่องมือสื่อสารดิจิทัล รวมถึงสามารถให้กรมวิชาการเกษตรและชาวสวนยางพารา กำหนดชวงเวลาการกรีดยางที่เหมาะสมได้</t>
  </si>
  <si>
    <t>- หนังสือพิมพ์ข่าวสด ฉบับวันที่ 4 ส.ค.51 หน้า 29
- หนังสือพิมพ์คม ชัด ลึก ปีที่ 7 ฉบับที่ 2449 วันที่ 4 ก.ค. 51 
- หนังสือพิมพ์กรุงเทพธุรกิจ ปีที่ 21 ฉบับที่ 7223 วันที่ 2 ก.ค. 2551</t>
  </si>
  <si>
    <t>http://www.research.eng.psu.ac.th/images/research_use_data/2555/ref_24.pdf</t>
  </si>
  <si>
    <t xml:space="preserve">โครงการสำรวจและศึกษาวิจัยการเปลี่ยนแปลงของตะกอนชายฝั่งทะเล ระยะที่ 2 </t>
  </si>
  <si>
    <t>พยอม  รัตนมณี</t>
  </si>
  <si>
    <t>31 ธ.ค.51-27 ส.ค.52</t>
  </si>
  <si>
    <t>- กรมทรัพยากรธรณี</t>
  </si>
  <si>
    <t>โครงการ"สมาร์ท โปรเจค" : พื้นที่ชายฝั่งจังหวัดระยอง - จันทบุรี โดยใช้ปะการังเทียมในการสลายพลังงานคลื่นได้สูงสุด มุ่งเน้นการแก้ไขปัญหาการกัดเซาะชายฝั่ง เป็นแหล่งที่อยู่อาศัยของสัตว์ทะเล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</si>
  <si>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t>
  </si>
  <si>
    <t>http://www.research.eng.psu.ac.th/images/research_use_data/2555/ref_25.pdf</t>
  </si>
  <si>
    <t xml:space="preserve">การศึกษาความเป็นไปได้ของโครงการปะการังเทียมผสมเถ้าลอยเพื่อป้องกันการกัดเซาะชายฝั่ง กรณีศึกษาการป้องกันการกัดเซาะชายฝั่งที่อุทยานสิ่งแวดล้อมนานาชาติสิรินธร </t>
  </si>
  <si>
    <t xml:space="preserve">- การไฟฟ้าฝ่ายผลิตแห่งประเทศไทย (กฟผ.)
- อุทยานสิ่งแวดล้อมนานาชาติสิรินธร จังหวัดเพชรบุรี </t>
  </si>
  <si>
    <t>โครงการ"สมาร์ท โปรเจค" : พื้นที่สาธิต ณ อุทยานสิ่งแวดล้อมนานาชาติสิรินธร จังหวัดเพชรบุรี โดยผลิตปะการังเทียมที่มีความคงทนในน้ำเค็มโดยไม่ส่งผลกระทบต่อสัตว์ทะเล มุ่งเน้นการแก้ไขปัญหาการกัดเซาะชายฝั่ง และเป็นศูนย์การเรียนรู้ในระดับสากล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</si>
  <si>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
- หนังสือพิมพ์กรุงเทพธุรกิจ วันที่ 10 มี.ค. 53 ปีที่ 23 ฉบับที่ 7839 หน้า 9 (ล่างขวา)</t>
  </si>
  <si>
    <t>http://www.research.eng.psu.ac.th/images/research_use_data/2555/ref_26.pdf</t>
  </si>
  <si>
    <t>การศึกษาเพื่อพัฒนาเชื้อเพลิงทางเลือกและโรงไฟฟ้าชุมชน</t>
  </si>
  <si>
    <t xml:space="preserve">ชุมชนบ้านคลองเรือ อ.พะโต๊ะ จ.ชุมพร </t>
  </si>
  <si>
    <t>การสร้างโรงไฟฟ้าพลังน้ำ จากน้ำตกในการสร้างกระแสไฟฟ้าให้ชุมชน</t>
  </si>
  <si>
    <t>- เว็บไซต์ศูนย์ข่าวเพื่อชุมชน สำนักข่าวอิศรา
- สำนักข่าวแห่งชาติ กรมประชาสัมพันธ์ วันที่ 15 เม.ย. 54
- เว็บไซต์หนังสือพิมพ์ไทยโพสต์ วันอาทิตย์ที่ 17 ก.ค. 54</t>
  </si>
  <si>
    <t>http://www.research.eng.psu.ac.th/images/research_use_data/2555/ref_27.pdf</t>
  </si>
  <si>
    <t>โครงการศึกษาสำรวจและออกแบบระบบระบายน้ำและป้องกันน้ำท่วมและการจัดการน้ำเสีย ในเขตพื้นที่เทศบาลเมืองคอหงส์</t>
  </si>
  <si>
    <t>เทศบาลเมืองคอหงส์ อ.หาดใหญ่ จ.สงขลา</t>
  </si>
  <si>
    <t>ศึกษา สำรวจ ออกแบบ ระบบระบายน้ำและป้องกันน้ำท่วมและการจัดการน้ำเสียชุมชนในเขตเทศบาลเมืองคอหงส์</t>
  </si>
  <si>
    <t>หนังสือพิมพ์ไทยแลนด์นิวส์ ฉบับประจำเดือน ก.ค. 53</t>
  </si>
  <si>
    <t>http://www.research.eng.psu.ac.th/images/research_use_data/2555/ref_28.pdf</t>
  </si>
  <si>
    <t>การพัฒนาระบบประมวลผลและวิเคราะห์ภาพเคลื่อนไหวเพื่อใช้ในการเฝ้าระวังผู้สูงอายุ</t>
  </si>
  <si>
    <t xml:space="preserve">- ศูนย์เทคโนโลยีและคอมพิวเตอร์แห่งชาติ (เนคเทค)
- มูลนิธิ จงฮั่วสงเคราะห์คนชราอนาถา อ.หาดใหญ่ จ.สงขลา
</t>
  </si>
  <si>
    <t>- ช่วยอำนวยความสะดวกให้แก่บุตรหลาน สามารถเฝ้านระวังผู้สูงอายุผ่านระบบอินเทอร์เน็ต หรือนำมาวิเคราะห์การทำกิจกรรมของผู้สูงอายุ เพื่อป้องกันการทำกิจกรรมที่ก่อให้เกิดอุบัติเหตุการล้ม โดยไม่รบกวนการดำเนินชีวิตของผู้สูงอายุ
- ติดตั้งระบบพร้อมอุปกรณ์จากโครงการวิจัย เพื่อใช้ในเฝ้าระวังผู้สูงอายุที่อยู่ในความดูแลของมูลนิธิ</t>
  </si>
  <si>
    <t>- วารสารเทเลคอมเจอร์นอล จันทร์ 26 เม.ย. - อาทิตย์ 2 พ.ค. 53 ปีที่ 19 ฉบับที่ 819 หน้า 10 (บนขวา)
- สาร ม.อ. มหาวิทยาลัยสงขลานครินทร์ ปีที่ 19 ฉบับที่ 5 ประจำเดือน มิ.ย. - ก.ค. 53
- หนังสือพิมพ์เดลินิวส์ อังคารที่ 2 ก.พ. 53 หน้า 12
- หนังสือพิมพ์กรุงเทพธุรกิจ ศุกร์ที่ 9 เม.ย. 53 ปีที่ 23 ฉบับที่ 7869 หน้า 9 (กลาง)</t>
  </si>
  <si>
    <t>http://www.research.eng.psu.ac.th/images/research_use_data/2555/ref_29.pdf</t>
  </si>
  <si>
    <t>เครื่องแยกน้ำมันดินเพื่อการผลิตน้ำส้มควันไม้พร้อมใช้โดยเครื่องแยกน้ำมันดิน</t>
  </si>
  <si>
    <t>จันทิมา  ชั่งสิริพร
จรรยา  อินทมณี
สมคิด  จีนาพงษ์</t>
  </si>
  <si>
    <t>ชุมชนศูนย์การเรียนรู้เศรษฐกิจพอเพียงบ้านนายกรอย อ.ป่าบอน จ.พัทลุง</t>
  </si>
  <si>
    <t>น้ำส้มควันไม้ ใช้กันมอด แมลงในการเกษตรกรรม ปศุสัตว์ ยารักษาโรค เป็นส่วยผสมเครื่องสำอาง เคลือบผิวงานไม้ และใช้ทดแทนสารเคมีที่เป็นอันตรายบางชนิดได้</t>
  </si>
  <si>
    <t>- หนังสือพิมพ์มติชน ศุกร์ 3 เม.ย. 52 ปีที่ 32 ฉบับที่ 11346 หน้า 10 (บนซ้าย)
- หนังสือพิมพ์เดลินิวส์ วันที่ 7 ม.ค. 52
- หนังสือพิมพ์แนวหน้า วันที่ 9 เม.ย. 52 ปีที่ 30 ฉบับที่ 10234 หน้า 14 (ล่าง)
- หนังสือพิมพ์สยามรัฐ วันที่ 16 เม.ย. 52 ปีที่ 59 ฉบับที่ 20443 หน้า 19 (ล่าง)
- หนังสือพิมพ์บ้านเมือง วันที่ 2 เม.ย. 52 ปีที่ 7 ฉบับที่ 1951 หน้า 15 (กลาง)
- หนังสือพิมพ์ คม ชัด ลึก วันที่ 7 เม.ย. 52 ปีที่ 8 ฉบับที่ 2726 หน้า 14 (บนขวา)
- หนังสือพิมพ์ พิมพ์ไทย วันที่ 7 เม.ย. 52 ปีที่ 15 บับที่ 4019 หน้า 17 (บนขวา)
- เว็บไซต์ ryt9.com วันที่ 30 มี.ค. 52
- เว็บไซต์ ThaiPR.NET ข่าวประชาสัมพันธ์ออนไลน์ วันที่ 30 มี.ค. 52</t>
  </si>
  <si>
    <t>http://www.research.eng.psu.ac.th/images/research_use_data/2555/ref_30.pdf</t>
  </si>
  <si>
    <t>การปรับปรุงกระบวนการผลิตปลาทูน่าในขวดแก้ว</t>
  </si>
  <si>
    <t>เจริญ เจตะวิจิตร                            กรรณิการ์ ชุมทอง</t>
  </si>
  <si>
    <t xml:space="preserve"> -บ.สงขลาแคนนิ่ง จำกัด</t>
  </si>
  <si>
    <t>สามารถนำไปปรับปรุงกระบวนการผลิตทูน่าให้มีประสิทธิภาพมากยิ่งขึ้น</t>
  </si>
  <si>
    <t>http://www.research.eng.psu.ac.th/images/research_use_data/2555/ref_31.pdf</t>
  </si>
  <si>
    <t>การออกแบบและพัฒนาเครื่องผลิตผงโลหะด้วยวิธีอะตอมไมเซซันโดยอาศัยหลักการหมุนเหวี่ยงเพื่อใช้ในการผลิตผงโลหะบัดกรี</t>
  </si>
  <si>
    <t>ธวัชชัย ปลูกผล
ศิริกุล วิสุทธิ์เมธางกูร</t>
  </si>
  <si>
    <t xml:space="preserve">- บริษัท THAISARCO
'- คณาจารย์จาก JUST ประเทศจีน
</t>
  </si>
  <si>
    <t>เพื่อสร้างองค์ความรู้ทางด้านโลหะวิทยา การผลิตผงโลหะ</t>
  </si>
  <si>
    <t>http://www.research.eng.psu.ac.th/images/research_use_data/2555/ref_32.pdf</t>
  </si>
  <si>
    <t xml:space="preserve">มลภาวะสิ่งแวดล้อมจากการผลิตยางแผ่นรมควันในโรงยางของสหกรณ์กองทุนสวนยาง </t>
  </si>
  <si>
    <t>พีระพงศ์  ทีฆสกุล
สุรจิตร  ทีฆสกุล
ฐิติวร  ชูสง</t>
  </si>
  <si>
    <t xml:space="preserve">สหกรณ์กองทุนสวนยางบ้านทรายขาว จำกัด อ.เมือง จ.สงขลา </t>
  </si>
  <si>
    <t>พัฒนาห้องรมยางของสหกรณ์ฯให้ลดการปล่อยมลพิษจากควันที่เกิดการเผาไหม้ยางพาราเข้าสู่พื้นที่ทำงาน ส่งผลให้มลพิษในที่ทำงานลดลง จึงทำให้สภาวะแวดล้อมการทำงานในโรงรมยางของสหกรณ์ฯและสุขภาพของพนักงานดีขึ้น</t>
  </si>
  <si>
    <t>http://www.research.eng.psu.ac.th/images/research_use_data/2555/ref_33.pdf</t>
  </si>
  <si>
    <t xml:space="preserve">การปรับปรุงกระบวนการผลิตในอุตสาหกรรมด้วยเทคโนโลยีสะอาด เครือข่ายมหาวิทยาลัยสงขลานครินทร์  </t>
  </si>
  <si>
    <t>สุเมธ  ไชยประพัทธ์
จรีรัตน์  สกุลรัตน์
ชัยศรี  สุขสาโรจน์
ธเนศ  รัตนวิไล
ชญานุช  แสงวิเชียร
นภิสพร  มีมงคล</t>
  </si>
  <si>
    <t>โรงงานอุตสาหกรรม จำนวน 
9 โรงงาน</t>
  </si>
  <si>
    <t>นำไปช่วยลดค่าใช้จ่ายภายในโรงงานอุตสาหกรรม</t>
  </si>
  <si>
    <t>ประมาณ 5 ล้านบาท / ปี</t>
  </si>
  <si>
    <t>http://www.research.eng.psu.ac.th/images/research_use_data/2555/ref_34.pdf</t>
  </si>
  <si>
    <t>โครงการสร้างขีดความสามารถด้านการวิจัยและพัฒนาและการแข่งขันของภาคอุตสาหกรรม โดยกลไกความร่วมมือระหว่างภาครัฐ เอกชน และมหาวิทยาลัย</t>
  </si>
  <si>
    <t>สุเมธ  ไชยประพัทธ์
จิราพร  ศิริวัฒน์</t>
  </si>
  <si>
    <t>ฟาร์มสุกร จ.ราชบุรี</t>
  </si>
  <si>
    <t>ฟาร์มสุกรที่ร่วมโครงการและฟาร์มอื่นๆได้รับทราบข้อมูลการเพิ่มการผลิตก๊าซชีวภาพ</t>
  </si>
  <si>
    <t>http://www.research.eng.psu.ac.th/images/research_use_data/2555/ref_35.pdf</t>
  </si>
  <si>
    <t>การปรับปรุงกระบวนการผลิตเพื่อเพิ่มประสิทธิภาพพลังงานในอุตสหกรรมด้วยเทคโนโลยีสะอาด</t>
  </si>
  <si>
    <t xml:space="preserve">สุเมธ  ไชยประพัทธ์
จรีรัตน์  สกุลรัตน์
ชัยศรี  สุขสาโรจน์
ธเนศ  รัตนวิไล
</t>
  </si>
  <si>
    <t>โรงงานอุตสหกรรม จำนวน 
6 โรงงาน</t>
  </si>
  <si>
    <t>http://www.research.eng.psu.ac.th/images/research_use_data/2555/ref_38.pdf</t>
  </si>
  <si>
    <t xml:space="preserve">สถานวิจัยและพัฒนาพลังงานทดแทนจากน้ำมันปาล์มและพืชน้ำมัน </t>
  </si>
  <si>
    <t xml:space="preserve">ชาคริต  ทองอุไร
สัณห์ชัย  กลิ่นพิกุล
กำพล  ประทีปชัยกูร
วรวุธ  วิสุทธิ์เมธรงกูร
สุธรรม  สุขมณี
ชูเกียรติ  คุปตานนท์
สมเกียรติ  นาคกุล
ราม  แย้มแสงสังข์
นิกร  ศิริวงศ์ไพศาล
อุดมผล  พืชน์ไพบูลย์
ผกามาศ  เจษฎ์พัฒนานนท์
สุกฤทธิรา  รัตนวิไล
กุลชนาฐ  ประเสริฐสิทธิ์
ลือพงศ์  แก้วศรีจันทร์
ชยุตม์  นันทดุสิต
ชญานุช  แสงวิเชียร
นภิสพร  มีมงคล
มณเทพ  เกียรติวีระสกุล
ประยูร   ด้วงศิริ    
อนุวัตร  ประเสริฐสิทธิ์
มนัส  จ่าวัง  
นิยม  พรหมรัตน์
ถนัด   ฉิมพลี        </t>
  </si>
  <si>
    <t>- การรถไฟแห่งประเทศไทย
- โรงงานอุตสหกรรม
- ศูนย์การศึกษาการพัฒนาพิกุลทองอันเนื่องมาจากพระราชดำริ จ.นราธิวาส
- บริษัท บางจากปิโตรเลียม จำกัดชาวเรือประมงขนาดเล็กในจังหวัดนราธิวาส
- บุคคลทั่วไป</t>
  </si>
  <si>
    <t>การผลิตไบโอดีเซลจากน้ำมันปาล์มและน้ำมันที่ใช้แล้ว โดยการสร้างโรงงานสกัดน้ำมันปาล์ม</t>
  </si>
  <si>
    <t>หนังสือพิมพ์สยามธุรกิจ ฉบับวันที่ 3 ก.ค. 51 หน้า 9</t>
  </si>
  <si>
    <t>http://www.research.eng.psu.ac.th/images/research_use_data/2555/ref_41.pdf</t>
  </si>
  <si>
    <t>ศึกษาการประยุกต์การจัดการความรู้ไปใช้ในภาคอุตสาหกรรม</t>
  </si>
  <si>
    <t>รัญชนา  สินธวาลัย
นภิสพร  มีมงคล</t>
  </si>
  <si>
    <t>- หน่วยงานภาครัฐ
- หน่วยงานภาคเอกชน</t>
  </si>
  <si>
    <t>นำการจัดการความรู้ไปใช้ประโยชน์ในภาคอุตสาหกรรมในเชิงการบริหารคุณภาพทั่วทั้งองค์กร (TQM)</t>
  </si>
  <si>
    <t>http://www.research.eng.psu.ac.th/images/research_use_data/2555/ref_42.pdf</t>
  </si>
  <si>
    <t xml:space="preserve">โครงการฝึกอบรมเชิงปฏิบัติการการออกแบบและจัดทำปะการังเทียมกันคลื่นให้แก่ผู้นำชุมชน
ชาวบ้านและบุคลากรขององค์การบริหารส่วนตำบลปะเสยะวอ </t>
  </si>
  <si>
    <t>ผศ.พยอม รัตนมณี</t>
  </si>
  <si>
    <t xml:space="preserve">องค์การบริหารส่วนตำบล
ปะเสยะวอ </t>
  </si>
  <si>
    <t>ผู้นำชุมชนและชาวบ้านรวมถึงบุคลากรขององค์การบริหารส่วนตำบลปะเสยะวอ ได้เข้าร่วมกระบวนการวิจัย รวมถึงขั้นตอนการออกแบบและปฏิบัติการจัดทำปะการังเทียม ซึ่งเป็นผลงานวิจัยที่ได้นำมาบูรณาการกับการบริการวิชาการเพื่อแก้ไข แก้ไขปัญหา พร้อมทั้งฟื้นฟูทรัพยากรทางทะเลและชายฝั่ง เพื่อบรรเทาปัญหาการกัดเซาะชายฝั่งของชุมชนในพื้นที่จังหวัดปัตตานี</t>
  </si>
  <si>
    <t>http://www.research.eng.psu.ac.th/images/research_use_data/2555/ref_43.pdf</t>
  </si>
  <si>
    <t>การปรับปรุงระบบควบคุมคุณภาพของโรงงานผลิตภัณฑ์ยางกัดสีสำหรับทารก</t>
  </si>
  <si>
    <t>บ.ไทยเมดเบบี้โปรดักส์ จำกัด</t>
  </si>
  <si>
    <t>สามารถปรับปรุงงานและพัฒนาต่อยอดในการผลิตยางกัดสีสำหรับทารก</t>
  </si>
  <si>
    <t>http://www.research.eng.psu.ac.th/images/research_use_data/2555/ref_44.pdf</t>
  </si>
  <si>
    <t>การวิจัยและพัฒนาเครื่องจักรและโรงงานต้นแบบสำหรับผลิตไบโอดีเซลแบบแบทซ์ โดยใช้ปฏิกิริยาเอสเทอร์ริฟิเคชั่นและทรานส์เอสเทอร์ริฟิเคชั่น</t>
  </si>
  <si>
    <t>กำพล ประทีปชัยกูร
ภัทร อัยรักษ์
ชื่นสุข ชำนิธุรการ</t>
  </si>
  <si>
    <t>- เกษตรกรจากองค์การบริหารส่วนตำบลท่าข้าม อ.หาดใหญ่ จ.สงขลา
- เจ้าหน้าที่จากอำเภอต่างๆในจังหวัดสงขลา</t>
  </si>
  <si>
    <t>ให้ชุมชนมีเทคโนโลยีด้านการผลิตน้ำมันไบโอดีเซลจากน้ำมันทอดและน้ำมันปาล์มดิบหีบรวมชนิดกรดสูงที่ถูกต้องสามารถใช้งานได้ และเพื่อให้ชุมชนสามารถผลิตน้ำมันใช้เองได้ หรือจำหน่ายภายในชุมชน และลดการนำเข้าน้ำมันจากต่างประเทศ</t>
  </si>
  <si>
    <t>http://www.research.eng.psu.ac.th/images/research_use_data/2555/ref_45.pdf</t>
  </si>
  <si>
    <t>การทดสอบน้ำมันปาล์มแบบต่างๆ ผสมกับน้ำมันดีเซลในเครื่องยนต์ดีเซลสำหรับการเกษตร และไบโอดีเซลผสมกับน้ำมันดีเซลสมัยใหม่สำหรับยานพาหนะ</t>
  </si>
  <si>
    <t>http://www.research.eng.psu.ac.th/images/research_use_data/2555/ref_46.pdf</t>
  </si>
  <si>
    <t>การพัฒนาเครื่องอบหมากโดยใช้พลังงานร่วมแสงอาทิตย์ - ชีวมวล</t>
  </si>
  <si>
    <t>ชูเกียรติ  คุปตานนท์</t>
  </si>
  <si>
    <t>เกษตรกร</t>
  </si>
  <si>
    <t>ชุมชนสามารถลดเวลาการอบหมากได้</t>
  </si>
  <si>
    <t>http://www.research.eng.psu.ac.th/images/research_use_data/2555/ref_47.pdf</t>
  </si>
  <si>
    <t>การประเมินพื้นที่เสี่ยงจากกองเศษหินถล่มที่บ้านควนทอง อำเภอขนอม จังหวัดนครศรีธรรมราช</t>
  </si>
  <si>
    <t>ดนุพล  ตันนโยภาส
ณัฐพงศ์  ชวนบุญ</t>
  </si>
  <si>
    <t>-ให้ความรู้เชิงวิชาการด้านข้อมูลธรณีวิทยา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-บรรยายในหัวข้อเรื่อง "แล "ดินถล่ม"ต่อโพรก"</t>
  </si>
  <si>
    <t>http://www.research.eng.psu.ac.th/images/research_use_data/2555/ref_48.pdf</t>
  </si>
  <si>
    <t>ออกแบบและพัฒนาระบบการขนส่งของบริษัท เอ็น จี วี เพาเวอร์ จำกัด</t>
  </si>
  <si>
    <t>อ.ลัคน์สิริ ตรีรานุรัตน์                     รศ.ดร.นิกร ศิริวงค์ไพศาล              นาฎนรา ช่วยสถิตย์                       พีรณัฐ อาจหาญ</t>
  </si>
  <si>
    <t>บ. เอ็น จี วี เพาเวอร์ จำกัด</t>
  </si>
  <si>
    <t>การคิดคำนวณต้นทุนที่เกี่ยวข้อกับเชื้อเพลิง ให้มีความทันสมัยอยู่เสมอ</t>
  </si>
  <si>
    <t>http://www.research.eng.psu.ac.th/images/research_use_data/2555/ref_50.pdf</t>
  </si>
  <si>
    <t xml:space="preserve">การออกแบบและปรับปรุงระบบคงคลังในอุตสาหกรรมน้ำมันเครื่อง </t>
  </si>
  <si>
    <t>อ.ลัคน์สิริ ตรีรานุรัตน์                     รศ.ดร.นิกร ศิริวงค์ไพศาล             ทศพร แก่นมณี                      เมธาวุธ หวัดเพชร</t>
  </si>
  <si>
    <t xml:space="preserve">อำนวยความสะดวกในการสืบค้นวารสารอิเล็กทรอนิกส์ </t>
  </si>
  <si>
    <t>http://www.research.eng.psu.ac.th/images/research_use_data/2555/ref_51.pdf</t>
  </si>
  <si>
    <t>การกำจัดกลิ่นจากก๊าซที่เกิดขึ้นในระหว่างการอบยางในอุตสาหกรรมยางแท่ง</t>
  </si>
  <si>
    <t>ปราณี  อุ้ยปะโค
จรัญ  บุญกาญจน์
จันทิมา  ชั่งสิริพร</t>
  </si>
  <si>
    <t>บริษัท สยามอินโดรับเบอร์ จำกัด</t>
  </si>
  <si>
    <t>บำบัดกลิ่นจากเตาอบยางในโรงงาน</t>
  </si>
  <si>
    <t>http://www.research.eng.psu.ac.th/images/research_use_data/2555/ref_52.pdf</t>
  </si>
  <si>
    <t>การศึกษาความเป็นไปได้ในการสร้างโรงงานประกอบและทดสอบลวดสลิงและอุปกรณ์ช่วยยกสำหรับอุตสาหกรรมขุดเจาะน้ำมันและก๊าซ ในจังหวัดสงขลา</t>
  </si>
  <si>
    <t>ณัฎฐพจน์  โรจนรักษ์
ธเนศ  รัตนวิไล
สมชาย  ชูโฉม</t>
  </si>
  <si>
    <t>อ่าวไทย ลิฟท์ติ้งเวิร์ค (ไทยแลนด์) จำกัด</t>
  </si>
  <si>
    <t>ศึกษาความเป็นไปได้ในการจัดตั้งโรงงาน 4 ด้าน คือ ด้านการตลาด ด้านเทคนิค ด้านบริหารจัดการ ด้านการเงิน</t>
  </si>
  <si>
    <t>http://www.research.eng.psu.ac.th/images/research_use_data/2555/ref_53.pdf</t>
  </si>
  <si>
    <t>การศึกษาและพัฒนาขั้นตอนการกำจัดสารสีในยางธรรมชาติเพื่อผลิตยางธรรมชาติสีจาง</t>
  </si>
  <si>
    <t>ดร.พรศิริ แก้วประดิษฐ์</t>
  </si>
  <si>
    <t>บ. URP coop จำกัด จ.ตราด</t>
  </si>
  <si>
    <t>สารฟอกสีที่พัฒนามีสมบัติเทียบเท่าสารฟอกสีนำเข้าในด้านการฟอกสียางเครพขาวและมีสมบัติด้านการต้านเชื้อราในยางแผ่นดีกว่าสารฟอกสีนำเข้า</t>
  </si>
  <si>
    <t>http://www.research.eng.psu.ac.th/images/research_use_data/2555/ref_54.pdf</t>
  </si>
  <si>
    <t>การสร้างเครื่องกัน CNC ขนาดเล็กสำหรับผลิตแบบหล่อโฟมแบบแยกชิ้น</t>
  </si>
  <si>
    <t>ผศ.พิเชฐ ตระการชัยศิริ</t>
  </si>
  <si>
    <t>กิจกรรม IE NETWORK 2555</t>
  </si>
  <si>
    <t>สามารถใช้เป็นแนวทางในการพัฒนาเครื่องจักร CNC ขนาดเล็ก สำหรับผลิตชิ้นส่วนขนาดเล็ก สำหรับวัสดุอ่อน ที่ไม่ต้องการความแม่นยำสูงมาก ในราคาการผลิตต่ำ</t>
  </si>
  <si>
    <t>http://www.research.eng.psu.ac.th/images/research_use_data/2555/ref_55.pdf</t>
  </si>
  <si>
    <t>ผลของชนิดเส้นใยและโครงสร้างการทอต่อการลดพลังงานพุ่งชน</t>
  </si>
  <si>
    <t>ผศ.ดร.วิริยะ ทองเรือง</t>
  </si>
  <si>
    <t xml:space="preserve">โรงงานอุตสาหกรรม </t>
  </si>
  <si>
    <t xml:space="preserve">เพื่อศึกษาความสามารถต้านทานการเจาะทะลุของเส้นใยทอเสริมแรงในอีพ๊อกซี่ โดยเส้นใยถูกนำมาทอตามโครงสร้างการทอสามมิติแบบ 3-D </t>
  </si>
  <si>
    <t>http://www.research.eng.psu.ac.th/images/research_use_data/2555/ref_65.pdf</t>
  </si>
  <si>
    <t>การพัฒนาและจัดทำเอกสารแนะนำการปฏิบัติงานสำหรับแผนกวิศวกรรมโรงงานอาหารกระป๋อง</t>
  </si>
  <si>
    <t>ฝ่ายวิศวกรรม บ.สยามอินเตอร์เนชั่นแนลฟู้ด จำกัด</t>
  </si>
  <si>
    <t>มีประโยชน์ต่อหน่วยงานและทำให้พนักงานสามารถปฏิบัติการและมีความเข้าใจมากยิ่งขึ้น</t>
  </si>
  <si>
    <t>http://www.research.eng.psu.ac.th/images/research_use_data/2555/ref_68.pdf</t>
  </si>
  <si>
    <t>การออกแบบกระบวนผลิตเฟอร์นิเจอร์ไม้ยางพารา</t>
  </si>
  <si>
    <t>บจก. ศรีพุธตรัง พารากรุ๊ป</t>
  </si>
  <si>
    <t>สามารถนำไปปรับปรุงกระบวนการผลิตเฟอร์นิเจอร์ไม้ยางพาราเป็นอย่างดี</t>
  </si>
  <si>
    <t>http://www.research.eng.psu.ac.th/images/research_use_data/2555/ref_69.pdf</t>
  </si>
  <si>
    <t>การวิเคราะห์ความเสี่ยงในการทำงานโดยใช้เทคนิคความปลอดภัยและการยศาสตร์</t>
  </si>
  <si>
    <t>ผศ.ดร.องุ่น สังขพงค์               
นิตยา รอดชุม                             
สุจิตรา สิงติ</t>
  </si>
  <si>
    <t>แผนกคลังวัตถุดิบ,อาหารสำเร็จรูป,บรรจุ,ผสม ของ บมจ.เจริญโภคภัณฑ์อาหาร</t>
  </si>
  <si>
    <t>สามารถนำไปปรับปรุงวิเคราะห์ความเสี่ยงการทำงานในเทคนิคความปลอดภัยและการยศาสตร์</t>
  </si>
  <si>
    <t>http://www.research.eng.psu.ac.th/images/research_use_data/2555/ref_70.pdf</t>
  </si>
  <si>
    <t>การศึกษาความเป็นไปได้ในการจัดการขยะมูลฝอยในโรงงานผลิตอาหารทะเลแช่แข็ง</t>
  </si>
  <si>
    <t>รศ.ดร.สัณชัย กลิ่นพิกุล              
ผศ.ดร.เสกสรร สุธรรมมานนท์        ทศพร ชำนาญเวชกิจ                    
วัชรวิทย์ ถนนทอง</t>
  </si>
  <si>
    <t>สามารถนำไปปรับปรุงความเป็นไปได้ในการจัดการขยะมูลฝอยในโรงงานผลิตอาหารทะเลแช่แข็ง</t>
  </si>
  <si>
    <t>http://www.research.eng.psu.ac.th/images/research_use_data/2555/ref_71.pdf</t>
  </si>
  <si>
    <t>การประยุกต์ใช้ TPM ในโรงงานน้ำแข็ง</t>
  </si>
  <si>
    <t>ผศ.บุญเรือง มานะสุรการ            
ศศิวิภา ไพรสันต์                      
ศิรประภา ธรรมพิทักษ์</t>
  </si>
  <si>
    <t>บ.สหะมิตรดำเนิน จำกัด</t>
  </si>
  <si>
    <t>สามารถนำไปประยุกต์ใช้ TPM ในโรงงานน้ำแข็ง</t>
  </si>
  <si>
    <t>http://www.research.eng.psu.ac.th/images/research_use_data/2555/ref_72.pdf</t>
  </si>
  <si>
    <t>การออกแบบแผนการบำรุงรักษาเชิงป้องกันในโรงงานปลาทูน่ากระป๋อง</t>
  </si>
  <si>
    <t>ผศ.ดร.เสกสรร สุธรรมานนท์      
ปาริชาติ แซ่ลิ่ม                        
สมฤดี   แซ่แต้</t>
  </si>
  <si>
    <t>บ. สยามอินเตอร์เนชั่นแนลจำกัด</t>
  </si>
  <si>
    <t>ผู้ที่นำไปใช้หน้างานพอใจเนื่องจากเข้าใจง่ายและใช้งานได้จริง</t>
  </si>
  <si>
    <t>http://www.research.eng.psu.ac.th/images/research_use_data/2555/ref_73.pdf</t>
  </si>
  <si>
    <t>การจัดทำเอกสารระบบการจัดการสิ่งแวดล้อมในโรงงาน</t>
  </si>
  <si>
    <t>รศ.ดร.สัณชัย กลิ่นพิกุล              สมชาย เมืองหมิ้น                       
 วัชรงค์ มีจิตร</t>
  </si>
  <si>
    <t>บ. เอส แพ็ค แอนด์ พริ้น จำกัด (มหาชน)</t>
  </si>
  <si>
    <t>http://www.research.eng.psu.ac.th/images/research_use_data/2555/ref_74.pdf</t>
  </si>
  <si>
    <r>
      <t>นิยาม</t>
    </r>
    <r>
      <rPr>
        <sz val="14"/>
        <rFont val="Angsana New"/>
        <family val="1"/>
      </rPr>
      <t xml:space="preserve"> :  ประเภทของการใช้ประโยชน์จากงานวิจัยและงานสร้างสรรค์</t>
    </r>
  </si>
  <si>
    <t xml:space="preserve">1. การใช้ประโยชน์ในเชิงสาธารณะ  เช่น ผลงานวิจัยที่นำไปใช้ให้เกิดประโยชน์แก่สาธารณชนในเรื่องต่างๆทีทำให้คุณภาพชีวิตและเศรษฐกิจของประชาชนดีขึ้น </t>
  </si>
  <si>
    <t>2. การใช้ประโยชน์ในเชิงนโยบาย  เช่น ใช้ประโยชน์จากผลงานวิจัยเชิงนโยบายในการนำไปประกอบเป็นข้อมูลการประกาศใช้กฎหมาย หรือกำหนดมาตรการ กฎเกณฑ์ต่างๆ</t>
  </si>
  <si>
    <t xml:space="preserve">3. การใช้ประโยชน์ในเชิงพาณิชย์ เช่น งานวิจัยหรืองานสร้างสรรค์ที่นำไปสู่การพัฒนาสิ่งประดิษฐ์ หรือผลิตภัณฑ์ซึ่งก่อให้เกิดรายได้ หรือนำไปสู่การเพิ่มประสิทธิภาพการผลิต </t>
  </si>
  <si>
    <t xml:space="preserve">                      O : ภาควิชา</t>
  </si>
  <si>
    <t>การศึกษาสมบัติของผลิตภัณฑ์ดินเผาและจีโอพอลิเมอร์ที่ผสมของเสียกากขี้แป้ง เพื่อนำกลับมาใช้ประโยชน์เชิงพาณิชย์</t>
  </si>
  <si>
    <t>บ.ท่าฉางสวนปาล์มน้ำมันอุตสาหกรรมจำกัด</t>
  </si>
  <si>
    <t>เป็นการศึกษาและพัฒนาส่วนผสมรวมถึงวิธีการขึ้นรูปเพื่อให้ได้เป็นจีโอพอลิเมอร์จากการใช้ของเสียอุตสาหกรรมประเภทของเสียกากขี้แป้งและเถ้าปาล์มน้ำมัน</t>
  </si>
  <si>
    <t>http://www.research.eng.psu.ac.th/images/research_use_data/2556/ref1.pdf</t>
  </si>
  <si>
    <t>การประเมินเสถียรภาพทางสถิตยศาสตร์ และพลศาสตร์ของเขื่อนดิน กรณีศึกษา เขื่อนคลองสะเดา</t>
  </si>
  <si>
    <t>กรมชลประทานสงขลา</t>
  </si>
  <si>
    <t>การนำผลงานวิจัยแผ่นดินไหวกับเสถียรภาพของเขื่อนคลองอู่ตะเภา ไปใช้กับโครงการชลประทานสงขลา</t>
  </si>
  <si>
    <t>http://www.research.eng.psu.ac.th/images/research_use_data/2556/ref_2.pdf</t>
  </si>
  <si>
    <t>ออกแบบและพัฒนาเครื่องมือวัดเครือข่ายเซ็นเซอร์ไร้สายสำหรับสวนปาล์มน้ำมัน</t>
  </si>
  <si>
    <t>ผศ.ดร.วรรณรัช สันติอมรทัต</t>
  </si>
  <si>
    <t>กรมวิชาการเกษตร</t>
  </si>
  <si>
    <t>อุปกรณ์และระบบที่ได้ถูกกรมวิชาการเกษตรนำไปใช้จริงในแปลงทดลองพืช ของกรมวิชาการเกษตร ศวพ. ทั้งสิ้น 8 แห่งทั่วประเทศ เพื่อนำระบบไปเก็บข้อมูล data collection ในการจัดทำระบบการเกษตรแม่นยำสูง</t>
  </si>
  <si>
    <t>http://www.research.eng.psu.ac.th/images/research_use_data/2556/ref4.pdf</t>
  </si>
  <si>
    <t>พัฒนาล้อยางลมเสริมชั้นโฟมยาง</t>
  </si>
  <si>
    <t>เจริญยุทธ เดชวายุกุล</t>
  </si>
  <si>
    <t>กระทรวงกลาโหม</t>
  </si>
  <si>
    <t>สามารถนำไปพัฒนาและใช้ด้านการทหาร และการเดินทางเข้าเส้นทางที่ทุรกันดารหรือเดินป่า</t>
  </si>
  <si>
    <t>http://www.research.eng.psu.ac.th/images/research_use_data/2556/ref5.pdf</t>
  </si>
  <si>
    <t>การพัฒนาฐานข้อมูลสัญญาณไฟฟ้ากล้ามเนื้อและการลดสัญญาณรบกวนไฟฟ้ากล้ามเนื้อด้วยการแปลงเวฟเล็ต</t>
  </si>
  <si>
    <t>ผศ.ดร.พรชัย พฤกษ์ภัทรานนต์</t>
  </si>
  <si>
    <t xml:space="preserve">sports science and technology 
</t>
  </si>
  <si>
    <t>ใช้เป็นข้อมูลในการวิจัยของนักวิจัยที่ต้องการวิเคราะห์สัญญาณไฟฟ้ากล้ามเนื้อชนิดพื้นผิวที่มีมาตรฐาน</t>
  </si>
  <si>
    <t>http://www.research.eng.psu.ac.th/images/research_use_data/2556/ref6.pdf</t>
  </si>
  <si>
    <t>เสถียรภาพของลาดดินในพื้นที่จังหวัดนครศรีธรรมราช กรณี ตำบลเทพราช อ.สิชล โดยใช้คุณสมบัติทางวิศวกรรมของดิน</t>
  </si>
  <si>
    <t>ธนันท์ ชุบอุปการ</t>
  </si>
  <si>
    <t>ประชาชน จ.นครศรีฯ</t>
  </si>
  <si>
    <t>ช่วยทำนายดินถล่มจากปริมาณน้ำฝน และกำหนดค่าเตือนภัย</t>
  </si>
  <si>
    <t>http://www.research.eng.psu.ac.th/images/research_use_data/2556/ref7.pdf</t>
  </si>
  <si>
    <t>การวิเคราะห์วัสดุจีโอโพลีเมอร์ที่เตรียมจากเถ้าปาล์มและกากของเสียจากการผลิตไฮโดรเจนเปอร์ออกไซด์</t>
  </si>
  <si>
    <t xml:space="preserve">ชัยศรี สุขสาโรจน์                       </t>
  </si>
  <si>
    <t>นำของเสียกับมาใช้ใหม่ เพื่อพัฒนาจีโอพอลิเมอร์สูตรต่างๆ</t>
  </si>
  <si>
    <t>http://www.research.eng.psu.ac.th/images/research_use_data/2556/ref9.pdf</t>
  </si>
  <si>
    <t>การเชื่อมในสถานะกึ่งแข็งของอลูมิเนียมผสมซึ่งได้จากการหล่อกึ่งแข็ง</t>
  </si>
  <si>
    <t>ประภาศ เมืองจันทร์บุรี</t>
  </si>
  <si>
    <t>TMETC</t>
  </si>
  <si>
    <t>การหาเทคโนโลยีในการเชื่อมโลหะที่เหมาะสม</t>
  </si>
  <si>
    <t>http://www.research.eng.psu.ac.th/images/research_use_data/2556/ref12.pdf</t>
  </si>
  <si>
    <t>การผลิตเยื่อกนะดาษจากเปลือกกล้วยสดและจากผลผลิตของแข็งเหลือทิ้งหลังกระบวนการหมักเอทานอลจากเปลือกกล้วยสด</t>
  </si>
  <si>
    <t>สินินาฏ จงคง</t>
  </si>
  <si>
    <t>โรงเรียนมัธยมปลาย</t>
  </si>
  <si>
    <t>ลดของเสียในการผลิต เพิ่มมูลค่าให้ผลผลิตจากผลผลิตเหลือทิ้งหลังการผลิตเอทานอลจากเปลือกกล้วย</t>
  </si>
  <si>
    <t>http://www.research.eng.psu.ac.th/images/research_use_data/2556/ref14.pdf</t>
  </si>
  <si>
    <t>การปรับสภาพและย่อยแกนข้าวโพดด้วยคลื่นไมโครเวฟเพื่อการผลิตเอทานอล</t>
  </si>
  <si>
    <t>โรงเรียนหาดใหญ่วิทยาลัย 2</t>
  </si>
  <si>
    <t xml:space="preserve">พัฒนาเทคโนโลยีพึ่งพาตนเอง ช่วยลดต้นทุนรวมในการผลิตและสร้างทางเลือกใหม่สำหรับการผลิตพลังงานเอทานอล
</t>
  </si>
  <si>
    <t>http://www.research.eng.psu.ac.th/images/research_use_data/2556/ref15.pdf</t>
  </si>
  <si>
    <t>สูตรสารเคมีฟอกสียาง</t>
  </si>
  <si>
    <t>พรศิริ แก้วประดิษฐ์</t>
  </si>
  <si>
    <t>อุตสาหกรรมยาง</t>
  </si>
  <si>
    <t>ฟอกยางให้ขาว ใสขึ้น</t>
  </si>
  <si>
    <t>http://www.research.eng.psu.ac.th/images/research_use_data/2556/ref16.pdf</t>
  </si>
  <si>
    <t>การประยุกต์ใช้ภูมิปัญญาชาวบ้านเพื่อการผลิตเอทานอลจากเปลือกกล้วย</t>
  </si>
  <si>
    <t>ผลิตเอทานอลจากเปลือกกล้วย</t>
  </si>
  <si>
    <t>http://www.research.eng.psu.ac.th/images/research_use_data/2556/ref18.pdf</t>
  </si>
  <si>
    <t>การพัฒนาระบบสำรองอะไหล่ของเครื่องจักรแผนก VA ในโรงงานผลิตอาหารทะเลแช่แข็ง</t>
  </si>
  <si>
    <t>สงวน ตั้งโพธิธรรม
คณินท์ ยิ่งจำเริญศาสตร์
วรวิช มาสมบัติ</t>
  </si>
  <si>
    <t>บ.แมนเอโฟรเซนฟูดส์ จำกัด</t>
  </si>
  <si>
    <t>สามารถนำไปปรับปรุงกระบวนงานได้เป็นอย่างดี</t>
  </si>
  <si>
    <t>http://www.research.eng.psu.ac.th/images/research_use_data/2556/ref20.pdf</t>
  </si>
  <si>
    <t>การออกแบบและพัฒนาเครื่องหั่นและผ่าผลหมากสดเพื่อกลุ่มเกษตรกร</t>
  </si>
  <si>
    <t>สมชาย ชูโฉม
วนิดา รัตนมณี
อภิรักษ์ เชาว์กีรติกุล
เอกชาติ หนูราช</t>
  </si>
  <si>
    <t>กลุ่มปลูกผักปลอดสารพิษ บ้านคลองใหญ่ใต้</t>
  </si>
  <si>
    <t>สามารถนำไปปรับปรุงงานได้บางส่วนและสามารถนำแนวคิดและข้อเนอแนะไปพัฒนาต่อยอด</t>
  </si>
  <si>
    <t>http://www.research.eng.psu.ac.th/images/research_use_data/2556/ref21.pdf</t>
  </si>
  <si>
    <t>การปรับปรุงระบบควบคุมคุณภาพกระบวนการโรงงานผลิคตของเล่นเด็ก</t>
  </si>
  <si>
    <t>นิกร ศิริวงษ์ไพศาส
มณฑิรา นุ่มนวล
ฮาฟีซาะห์ อำดำ</t>
  </si>
  <si>
    <t>บริษัท ไทยเมดเบบี้โปรดักส์ จำกัด</t>
  </si>
  <si>
    <t>สามารถปรับปุงงานได้บางส่วนและสามารถนำแนวคิดและข้อเสนอแนะไปพัฒนาต่อยอดได้</t>
  </si>
  <si>
    <t>http://www.research.eng.psu.ac.th/images/research_use_data/2556/ref22.pdf</t>
  </si>
  <si>
    <t>การจัดทำระบบการซ่อมบำรุงรักษาเชิงป้องกัน แผลกยานพาหนะโรงงานอาหารทะเลแช่แข็ง</t>
  </si>
  <si>
    <t>สัณท์ชัย กลิ่นพิกุล
ตชวรศักดิ์ สมบัติแก้ว
สรอยญา แซะอานา</t>
  </si>
  <si>
    <t>บริษัทห้องเย็นโชติวัตรหาดใหญ่ จำกัด(มหาชน)</t>
  </si>
  <si>
    <t>สามารถนำไปปรับปุงกระบวนงานได้เป็นอย่างดี</t>
  </si>
  <si>
    <t>http://www.research.eng.psu.ac.th/images/research_use_data/2556/ref23.pdf</t>
  </si>
  <si>
    <t>การเพิ่มกำลังการผลิตสำหรับกระบวนการผลิตถังโลหะ</t>
  </si>
  <si>
    <t>ธเนศ รัตนวิไล
วิชชูตา โรจนดารากุล
ศักดา แซ่ลิ่ม</t>
  </si>
  <si>
    <t>บริษัท ถังโลหะ สงขลา</t>
  </si>
  <si>
    <t>http://www.research.eng.psu.ac.th/images/research_use_data/2556/ref24.pdf</t>
  </si>
  <si>
    <t>การลดความเสี่ยงทางการยศาสตร์ของท่าทางการทำงานในขั้นตอนการเคลื่อนย้ายถังไนโตรเจนเหลว</t>
  </si>
  <si>
    <t>ศูนย์วิจัยการผมเทียมและเทคโนโลยีชีวภาพ สงขลา</t>
  </si>
  <si>
    <t>http://www.research.eng.psu.ac.th/images/research_use_data/2556/ref25.pdf</t>
  </si>
  <si>
    <t>การสร้างโปรแกรมช่วยในระบบการจัดการพัสดุสำหรับรถพวง : กรณีศึกษาสถาณีรถไฟหาดใหญ่</t>
  </si>
  <si>
    <t>วนิดา รัตนมณี
ธีรวัฒน์ ส่งสั้น
ศิรินันท์ เนินพลอย</t>
  </si>
  <si>
    <t>หน่วยซ่อมรถพ่วง งานรถจักรของหาดใหญ่</t>
  </si>
  <si>
    <t>http://www.research.eng.psu.ac.th/images/research_use_data/2556/ref26.pdf</t>
  </si>
  <si>
    <t>การจัดทำระบบประเมินผลพนักงานด้วย BSC ในแผลกยานพาหนธโรงงานอาหราทะเลแช่แข็ง</t>
  </si>
  <si>
    <t>สัณท์ชัย กลิ่นพิกุล
เพชรรัตน์ ทองปลอด
สุภาวดี ผิวผา</t>
  </si>
  <si>
    <t>http://www.research.eng.psu.ac.th/images/research_use_data/2556/ref27.pdf</t>
  </si>
  <si>
    <t>การจัดการสินค้าคงคลังของบริษัทออกแบบและผลิตเครื่องจักร</t>
  </si>
  <si>
    <t xml:space="preserve">เสกสรร สุธรรมานนท์
ประภัสรา บุญช่วย
วราภรณ์ จันทร์ไตรรัตน์ </t>
  </si>
  <si>
    <t>บริษัท พรีเมียรชิสเต็มเอ็นจิเนียริ่ง จำกัด</t>
  </si>
  <si>
    <t>http://www.research.eng.psu.ac.th/images/research_use_data/2556/ref28.pdf</t>
  </si>
  <si>
    <t>การปรับปรุงผลิตภาพระบวนการผลิตมอเตอร์ โรงงานออกแบบและผลิตเครื่องจักร</t>
  </si>
  <si>
    <t>เสกสรร สุธรรมานนท์
สมยศ นนทะพุทธ
สิริรัตน์ สุวัชรชัยติวงศ์</t>
  </si>
  <si>
    <t>บริษัท พรีเมียรชิสเต็มเอ็นจิเนียริ่ง จำกัด(แผนดไฟฟ้าผลิต)</t>
  </si>
  <si>
    <t>http://www.research.eng.psu.ac.th/images/research_use_data/2556/ref29.pdf</t>
  </si>
  <si>
    <t>การปรับเปลี่ยนประสิทธิภาพแผนกงานสีมนโรงงานออกแบบและผลิตเครื่องจักร</t>
  </si>
  <si>
    <t>เสกสรร สุธรรมานนท์
กัญญาวีร์ พิทักษ์
ลลิตา ไพฑุรวิเลิศ</t>
  </si>
  <si>
    <t>บริษัท พรีเมียรชิสเต็มเอ็นจิเนียริ่ง จำกัด(แผนดงานสี)</t>
  </si>
  <si>
    <t>http://www.research.eng.psu.ac.th/images/research_use_data/2556/ref30.pdf</t>
  </si>
  <si>
    <t>การออกแบบรายการตรวจสอบด้านความปลอดภัยสำหรับโรงงาน</t>
  </si>
  <si>
    <t>ผศ.ดร.กลางเดือน โพชนา            ผศ.ดร.องุ่น สังขพงค์                       พิชญ เสถียรปกิรณกรณ์            
 รังสินี โสดเส้ง</t>
  </si>
  <si>
    <t>ฝ่ายความปลอดภัยอาชีพวอนามัยและสิ่งแวดล้อม</t>
  </si>
  <si>
    <t>สามารถปรับปรุงงานและพัฒนาต่อยอดในการออกแบบรายการตรวจสอบความปลอดภัยในโรงงานได้</t>
  </si>
  <si>
    <t>http://www.research.eng.psu.ac.th/images/research_use_data/2556/ref31.pdf</t>
  </si>
  <si>
    <t>4.การใช้ประโยชน์ในเชิงวิชาการ เช่น การนำไปใช้ประโยชน์ด้านการเรียนการสอนและสื่อการสอนต่างๆ</t>
  </si>
  <si>
    <t>5. การใช้ประโยชน์ในเชิงพื้นที่ เช่น การนำไปใช้ประโยชน์สำหรับพื้นที่นั้นโดยตรง</t>
  </si>
  <si>
    <t>การปรับปรุงการจัดการคลังสินค้าของบริษัทติดตั้งแก๊สเอ็นจีวีที่สำนักงานใหญ่ ควนลัง</t>
  </si>
  <si>
    <t>ศิวศิษย์ วิทยศิลป์                         พรชัย มีศิริ                                 บดินทร์ ภัทรพฤกษา</t>
  </si>
  <si>
    <t>บริษัท NGV พาวเวอร์ จำกัด         27 ม.1 เลี่ยงเมือง ต.ควนลัง อ.หาดใหญ่ จ.สงขลา</t>
  </si>
  <si>
    <t>นำปรับปรุงการจัดการคลังสินค้าของบริษัทติดต่อตั้งแก๊สที่สำนักงานใหญ่ควนลัง</t>
  </si>
  <si>
    <t>http://www.research.eng.psu.ac.th/images/research_use_data/2557/ref1.pdf</t>
  </si>
  <si>
    <t>การบริหารการฐานข้อมูลผู้ป่วยของคลินิคแพทย์เสาวรัตน์จำลอง</t>
  </si>
  <si>
    <t>เสกสรร  สุธรรมานนท์               สิทธิชาติ  เอื้อเพิ่มเกียรติ</t>
  </si>
  <si>
    <t>คลินิคแพทย์เสาวรัตน์จำลอง             201 ถ. ทะเลหลวง อ.เมือง               จ.สงขลา</t>
  </si>
  <si>
    <t>นำไปจัดการฐานข้อมูลผู้ป่วยของคลินิกแพทย์เสาวรัตน์จำลอง</t>
  </si>
  <si>
    <t>http://www.research.eng.psu.ac.th/images/research_use_data/2557/ref2.pdf</t>
  </si>
  <si>
    <t>การปรับปรุงบรรจุภัณฑ์มีดผ่าตัดนิ้วล็อกโดยการประยุกต์ใช้เทคนิค QFD</t>
  </si>
  <si>
    <t xml:space="preserve">บริษัท  กิสโค  จำกัด                    </t>
  </si>
  <si>
    <t>นำไปปรับปรุงบรรจุภัณฑ์มีดผ่าตัดนิ้วล็อกโดยการประยุกต์ใช้เทคนิค  QFD</t>
  </si>
  <si>
    <t>http://www.research.eng.psu.ac.th/images/research_use_data/2557/ref3.pdf</t>
  </si>
  <si>
    <t>การปรับปรุงระบบการจัดการงานซ่อมบำรุงรถพ่วง : กรณีศึกษา สถานีชุมทางหาดใหญ่</t>
  </si>
  <si>
    <t>โรงรถจักรหาดใหญ่ ถ.หน้าสถานี อ.หาดใหญ่ จ.สงขลา 90110</t>
  </si>
  <si>
    <t>นำไปปรับปรุงระบบการจัดการงานซ่อมบำรุงรถพ่วง : กรณีศึกษา สถานีชุมทางหาดใหญ่</t>
  </si>
  <si>
    <t>http://www.research.eng.psu.ac.th/images/research_use_data/2557/ref4.pdf</t>
  </si>
  <si>
    <t>การเพิ่มกำลังการผลิตยางเครพ โดยวิธีการสร้าง เครื่องย่อยเศษยาง</t>
  </si>
  <si>
    <t>โรงงานโชติการช่าง                        94 หมู่ 3  ตำบลสินปูน อำเภอพระแสง จังหวัด สุราษฎธ์ธานี 84201</t>
  </si>
  <si>
    <t>นำไปเพิ่มกำลังการผลิตยางเครพ โดยวิธีการสร้างเครื่องย่อยเศษยาง</t>
  </si>
  <si>
    <t>http://www.research.eng.psu.ac.th/images/research_use_data/2557/ref5.pdf</t>
  </si>
  <si>
    <t>การเพิ่มอัตราการผลิตภาพแรงงานในกระบวนการขนถ่ายวัตถุดิบ</t>
  </si>
  <si>
    <t>บริษัทเจริญโภคภัณฑ์อาหาร จำกัด   ( มหาชน ) โรงงานผลิตอาหารสัตว์น้ำบ้านพรุ 125 ม.8 ต.บ้านพรุ    อ.หาดใหญ่ จ.สงขลา 90250</t>
  </si>
  <si>
    <t>นำไปเพิ่มอัตราผลิตภาพแรงงานในกระบวนการขนถ่ายวัตถุดิบ</t>
  </si>
  <si>
    <t>http://www.research.eng.psu.ac.th/images/research_use_data/2557/ref6.pdf</t>
  </si>
  <si>
    <t>การปรับปรุงกระบวนการล้างมีดในโรงผลิตมีดผ่าตัดนิ้วล็อก</t>
  </si>
  <si>
    <t xml:space="preserve">บริษัท กิสโค จำกัด                       </t>
  </si>
  <si>
    <t>นำไปปรับปรุงกระบวนการล้างมีดในโรงงานผลิตมีดผ่าตัดนิวล็อก</t>
  </si>
  <si>
    <t>http://www.research.eng.psu.ac.th/images/research_use_data/2557/ref7.pdf</t>
  </si>
  <si>
    <t>การลดความเสี่ยงของอาการผิดปกติของกระดูกและกล้ามเนื้อในเด็กนักเรียนระดับประถมศึกษา</t>
  </si>
  <si>
    <t>โงเรียนอิสลามวิทยานุเคราะห์         195/2 หมู่ที่ 11 ต.จะโหนง              อ.จะนะ จ.สงขลา  90130</t>
  </si>
  <si>
    <t>เนื่องจากการใช้งานคอมพิวเตอร์ กรณีศึกษาโรงเรียนอิสลามวิทยาอนุเคราะห์ อ.จะนะ จ.สงขลา</t>
  </si>
  <si>
    <t>http://www.research.eng.psu.ac.th/images/research_use_data/2557/ref8.pdf</t>
  </si>
  <si>
    <t>การลดความเสี่ยงการเกิดอาการบากเจ็บหรือโรคจากท่าทางการทำงาน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</si>
  <si>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บริษัท เอส.แพ็ค แอนด์ ปริ้นท์จำกัด  (มหาชน) โรงผลิตกล่องใน 119 ม.1ถ.กาญจนวนิช ต.ท่าข้าม อ.หาดใหญ่ จ.สงขลา 90110</t>
  </si>
  <si>
    <t>นำไปลดความเสี่ยงการเกิดอาการบากเจ็บหรือโรคจากท่าทางการทำงาน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</si>
  <si>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http://www.research.eng.psu.ac.th/images/research_use_data/2557/ref9.pdf</t>
  </si>
  <si>
    <t>การ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</si>
  <si>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โรงงานผลิตกล่องกระดาษลูกฟูก บรษัท เอส.แพ็ค แอนด์ พริ้น จำกัด   ( มหาชน ) 119 ม.ถ.กาญจนวนิช    ต.ท่าข้าม อ.หาดใหญ่ จ.สงขลา       90110</t>
  </si>
  <si>
    <t>นำไป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</si>
  <si>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http://www.research.eng.psu.ac.th/images/research_use_data/2557/ref10.pdf</t>
  </si>
  <si>
    <t>การศึกษาความสัมพันธ์ของสมรรถภาพร่างกายอาการปวดเมื้อยกล้ามเนื้อ ของพนักงานขับรถบรรทุก</t>
  </si>
  <si>
    <t>ห้างหุ้นส่วนจำกัด นครหาดใหญ่ภาคใต้ ขนส่ง 5 ถ.กาญจนวนิช ต.พะตง อ.หาดใหญ่ จ.สงขลา 90230</t>
  </si>
  <si>
    <t>นำไปศึกษาความสุมพันธ์ของสมรรถภาพร่างกายอาการปวดเมื้อยกล้ามเนื้อ ของพนักงานขับรถบรรทุก</t>
  </si>
  <si>
    <t>http://www.research.eng.psu.ac.th/images/research_use_data/2557/ref11.pdf</t>
  </si>
  <si>
    <t>การปรับปรุงการขนย้ายผลิตภัณฑ์สำเร็จรูปในโรงงานผลิตอาหารทะเลแปรรูป</t>
  </si>
  <si>
    <t>โรงงานแปรรูป อาหารทะเลแห่งหนึ่ง ต.เขารูปช้าง อ.เมือง จ.สงขลา</t>
  </si>
  <si>
    <t>นำไปปรับปรุงการขนย้ายผลิตภัณฑ์สำเร็จรูปในโรงงานผลิตอาหารทะเลแปรรูป</t>
  </si>
  <si>
    <t>http://www.research.eng.psu.ac.th/images/research_use_data/2557/ref12.pdf</t>
  </si>
  <si>
    <t>การเพิ่มประสิทธิภาพกระบวนการผลิต กรณีศึกษากระบวนการผลิตติ่มซำ</t>
  </si>
  <si>
    <t xml:space="preserve">ร้านคอหนังแต่เตี้ยม 161 ถ.นิพัทธ์อุทิศ 3 อ.หาดใหญ่ จ.สงขลา 90110 </t>
  </si>
  <si>
    <t>นำไปเพิ่มประสิทธิภาพการผลิตในกระบวนการผลิตติ่มซำ</t>
  </si>
  <si>
    <t>http://www.research.eng.psu.ac.th/images/research_use_data/2557/ref13.pdf</t>
  </si>
  <si>
    <t>การผลิตปูนซีเมนต์จากของเสียอุตสาหกรรมโดยวิธีการไม่เผาให้แตกตัว</t>
  </si>
  <si>
    <t>ดนุพล ตันนโยภาส</t>
  </si>
  <si>
    <t>Industrial Hand &amp; Physical Therapy, Inc</t>
  </si>
  <si>
    <t>พัฒนาปูนซีเมนต์จากของเสียอุตสาหกรรมโดยวิธีการไม่เผาให้แตกตัวเป็นสินค้า SME</t>
  </si>
  <si>
    <t>http://www.research.eng.psu.ac.th/images/research_use_data/2557/ref14.pdf</t>
  </si>
  <si>
    <t>การพัฒนาวัสดุและการออกแบบอุปกรณ์หนุนสะโพกจากยางธรรมชาติ</t>
  </si>
  <si>
    <t>วิริยะ ทองเรือง</t>
  </si>
  <si>
    <t xml:space="preserve"> -ผู้ป่วย 
 -โรงพยาบาล</t>
  </si>
  <si>
    <t>เป็นต้นแบบผลิตวัสดุและการออกแบบอุปกรณ์หนุนสะโพกจากยางธรรมชาติ</t>
  </si>
  <si>
    <t>http://www.research.eng.psu.ac.th/images/research_use_data/2557/ref15.pdf</t>
  </si>
  <si>
    <t>มอร์ต้าจีโอพอลิเมอร์มวลเบาเน้นใช้ดินขาวแปรผสมเศษอิฐดินเผา</t>
  </si>
  <si>
    <t>นักวิจัย</t>
  </si>
  <si>
    <t xml:space="preserve">พัฒนาอิฐและคอนกรีตพรุน ผลิตมอต้ามวลเบาไม่ใช้ซีเมนต์ </t>
  </si>
  <si>
    <t>http://www.research.eng.psu.ac.th/images/research_use_data/2557/ref17.pdf</t>
  </si>
  <si>
    <t>วิธีการเลือกระบบการจัดการมูลฝอยที่เหมาะสมสำหรับพื้นที่เกาะ กรณีศึกษาเกาะบุโหลน จังหวัดสตูล</t>
  </si>
  <si>
    <t>จรีรีตน์ สกุลรัตน์</t>
  </si>
  <si>
    <t>เกาะบุโหลน จ.สตูล</t>
  </si>
  <si>
    <t>ได้รูปแบบการจัดการขยะที่เหมาะสำหรับพื้นที่เกาะบุโหลน ควรนำมูลฝอยไปหมักเป็น Biogas ซึ่งโครงการย่อยของ อ.สุเมธ ได้มีการถ่ายทอดความรู้การทำBiogas ในชุมชนต่อไป ซึ่งแสดงให้เห็นว่าวิธีการออกแบบระบบสามารถนำไปใช้ได้จริง และสอดคล้องกับความต้องการของชุมชนจริง</t>
  </si>
  <si>
    <t>http://www.research.eng.psu.ac.th/images/research_use_data/2557/ref18.pdf</t>
  </si>
  <si>
    <t>การพัฒนาปูนซีเมนต์ผสมแอนดีไซด์และหินชนวน</t>
  </si>
  <si>
    <t>โรงโม่หิน</t>
  </si>
  <si>
    <t>เป็นการเผยแพร่ความรู้วิธีการผลิตปูนซีเมนต์ใหม่จากของเสียในอุตสาหกรรมการทำเหมืองแร่</t>
  </si>
  <si>
    <t>http://www.research.eng.psu.ac.th/images/research_use_data/2557/ref19.pdf</t>
  </si>
  <si>
    <t>การเพิ่มคุณภาพรัตนชาติด้วยความร้อน</t>
  </si>
  <si>
    <t>เหมืองแร่รัตนชาติในประเทศไทยและ AEC</t>
  </si>
  <si>
    <t>ถ่ายทอดความรู้และสาธิตปฎิบัติในการเพิ่มคุณภาพรัตนชาติด้วยความร้อน</t>
  </si>
  <si>
    <t>http://www.research.eng.psu.ac.th/images/research_use_data/2557/ref20.pdf</t>
  </si>
  <si>
    <t>พฤติดกรรมภายใต้การคัดและการเฉือนของคานไม้ยางพาราประกอบเสริมกำลังด้วยวัสดุพอลิเมอร์เสริมเส้นใย</t>
  </si>
  <si>
    <t>วรพจน์  ประชาเสรี</t>
  </si>
  <si>
    <t>โรงงานอุตสาหกรรมยางพารา</t>
  </si>
  <si>
    <t>การเฉือนของคานไม้ยางพาราประกอบเสริมกำลังด้วยวัสดุพอลิเมอร์เสริมเส้นใยและสามารถพัฒนาไปสู่เชิงพาณิชย์ได้</t>
  </si>
  <si>
    <t>http://www.research.eng.psu.ac.th/images/research_use_data/2557/ref22.pdf</t>
  </si>
  <si>
    <t xml:space="preserve"> เท้าเทียมจากยางธรรมชาติ</t>
  </si>
  <si>
    <t>ผู้พิการขา</t>
  </si>
  <si>
    <t>พัฒนาต้นแบบเท้าเทียมจากยางธรรมชาติ เพื่อใช้ในผู้พิการขา</t>
  </si>
  <si>
    <t>http://www.research.eng.psu.ac.th/images/research_use_data/2557/ref23.pdf</t>
  </si>
  <si>
    <t>ชุดกำจัดไฮโดรเจนซัลไฟลด์สำหรับทำความสะอาดแก๊สชีวภาพเพื่อใช้งานในครัวเรือนโดยการดูดซึมทางเคมีด้วยสารละลายไอรอนคีเลท</t>
  </si>
  <si>
    <t>จรัญ บุญกาญจน์</t>
  </si>
  <si>
    <t>อุตสาหกรรมและครัวเรือน</t>
  </si>
  <si>
    <t>การดำเนินการทดลองในครัวเรือนในชุมชนซึ่ง
ไก้รับประโยชน์ในระหว่างการทดลอง และมีการ
เผยแพร่เป็นบทความภาษาไทยเพื่อให้สังคม/
ชุมชนไทย สามารถเข้าถึงงานวิจัยได้</t>
  </si>
  <si>
    <t>http://www.research.eng.psu.ac.th/images/research_use_data/2557/ref24.pdf</t>
  </si>
  <si>
    <t>การผลิตไบทานอลจากเปลือกสับปะรดด้วยยีสต์ขนมปังและการผลิตเยื่อกระดาษจากของเสียในกระบวนการ</t>
  </si>
  <si>
    <t>โรงเรียนหาดใหญ่วิทยาลัย</t>
  </si>
  <si>
    <t>ใช้วัตถุดิบที่ผลิตได้เองในประเทศ ดำเนินการผลิตอย่างง่าย ลดการใช้พลังงานสร้างมูลค่าเพิ่มให้กับทั้งเปลือกสับปะรด หรือวัสดุเหลือทิ้งเหลือใช้ทางการเกษตร ดำเนินการด้วยเทคโนโลยีแบบพึ่งพาตนเองทั้งกระบวนการ</t>
  </si>
  <si>
    <t>http://www.research.eng.psu.ac.th/images/research_use_data/2557/ref25.pdf</t>
  </si>
  <si>
    <t>ข้อมูลการดำเนินงาน คณะวิศวกรรมศาสตร์ มหาวิทยาลัยสงขลานครินทร์ ประจำปี 2558 ( 1 ม.ค.58-31 ธ.ค.58)</t>
  </si>
  <si>
    <t>ประจำปี 2558</t>
  </si>
  <si>
    <t xml:space="preserve"> กรอบเวลาของข้อมูล: 1 ม.ค.58 ถึง 31 ธ.ค.58</t>
  </si>
  <si>
    <t>การเชื่อมในสถานะกึ่งแข็งของอะลูมิเนียมผสมซึ่งได้จากการหล่อกึ่งแข็ง</t>
  </si>
  <si>
    <t>ประภาศ  เมืองจันทร์บุรี
ศิริกุล  วิสุทธิ์เมธางกูร
เจษฎา  วรรรณสินธุ์</t>
  </si>
  <si>
    <t>กฟผ.</t>
  </si>
  <si>
    <t>ขบวนการที่ได้จากการวิจัยสามารถนำไปใช้ในส่วนของเหมืองถ่านหินแม่เมาะ กฟผ.</t>
  </si>
  <si>
    <t>http://www.research.eng.psu.ac.th/images/research_use_data/2558/ref_1.pdf</t>
  </si>
  <si>
    <t>การประเมิณศักยภาพการเพิ่มอัตราการผลิตก๊าซชีวภาพด้วยการหมักร่วมและอัตราทดแทนเชื้อเพลิงไม้ฟืนของสหกรณ์ผลิตยางแผ่นรมควัน</t>
  </si>
  <si>
    <t>สุเมธ ไชยประพัทธ์</t>
  </si>
  <si>
    <t>สหกรณ์กองทุนสวนยาง บ้านปลายกานาชุมเห็ด จำกัด ต.ห้วยปริก อ.ฉวาง จ.นครศรีธรรมราช</t>
  </si>
  <si>
    <t>นำก๊าซชีวภาพไปใช้รมยางร่วมกับไม้ฟืนช่วยลดต้นทุนการผลิตยางแผ่นรมควันได้ประมาณร้อยละ 30</t>
  </si>
  <si>
    <t>http://www.research.eng.psu.ac.th/images/research_use_data/2558/ref_3.pdf</t>
  </si>
  <si>
    <t>ข้อมูล ณ วันที่ 13 พ.ย.2558</t>
  </si>
  <si>
    <t>วันที่รายงานข้อมูล : 13/11/2558</t>
  </si>
  <si>
    <t>แหล่งข้อมูล O : หน่วยบริหารงานวิจัย และนวัตกรรม</t>
  </si>
  <si>
    <t>หน่วยงานรับผิดชอบ :  หน่วยบริหารงานวิจัย และนวัตกรรม</t>
  </si>
  <si>
    <t>ผู้รับผิดชอบ  : แสงจันทร์, กนกวรรณ</t>
  </si>
  <si>
    <t>ข้อมูลตัวบ่งชี้พื้นฐาน: ด้านการบริหารและการพัฒนาสถาบัน</t>
  </si>
  <si>
    <t xml:space="preserve">    14(2b) ข้อมูลจำนวนอาจารย์ประจำที่อยู่ปฏิบัติงาน จำแนกตามคุณวุฒิและตำแหน่งวิชาการ</t>
  </si>
  <si>
    <t>ภาควิชา</t>
  </si>
  <si>
    <t>ระดับปริญญาตรี</t>
  </si>
  <si>
    <t>ระดับปริญญาโท</t>
  </si>
  <si>
    <t>ระดับปริญญาเอก</t>
  </si>
  <si>
    <t>อยู่ปฏิบัติงาน</t>
  </si>
  <si>
    <t>ศึกษาต่อ</t>
  </si>
  <si>
    <t>จำนวนทั้งหมด (รวมศึกษาต่อ)</t>
  </si>
  <si>
    <t>อาจารย์</t>
  </si>
  <si>
    <t>ผู้ช่วยศาสตราจารย์</t>
  </si>
  <si>
    <t>รองศาสตราจารย์</t>
  </si>
  <si>
    <t>ศาสตราจารย์</t>
  </si>
  <si>
    <t>1. ภาควิชาวิศวกรรมไฟฟ้า</t>
  </si>
  <si>
    <t>2. ภาควิชาวิศวกรรมเครื่องกล</t>
  </si>
  <si>
    <t>3. ภาควิชาวิศวกรรมโยธา</t>
  </si>
  <si>
    <t>4. ภาควิชาวิศวกรรมอุตสาหการ</t>
  </si>
  <si>
    <t>5. ภาควิชาวิศวกรรมเคมี</t>
  </si>
  <si>
    <t>6. ภาควิชาวิศวกรรมเหมืองแร่ฯ</t>
  </si>
  <si>
    <t>7. ภาควิชาวิศวกรรมคอมพิวเตอร์</t>
  </si>
  <si>
    <t>8. หลักสูตร MIT</t>
  </si>
  <si>
    <t>รวม</t>
  </si>
  <si>
    <r>
      <t>นิยาม</t>
    </r>
    <r>
      <rPr>
        <sz val="14"/>
        <rFont val="Angsana New"/>
        <family val="1"/>
      </rPr>
      <t xml:space="preserve"> :  1. หลักสูตรระดับบัณฑิตศึกษาที่เน้นการวิจัยที่เปิดสอน หมายถึงหลักสูตรระดับปริญญาโท แผน ก. และหลักสูตรปริญญาเอก</t>
    </r>
  </si>
  <si>
    <t xml:space="preserve">              2.  หลักสูตรระดับปริญญาโท ที่มีทั้งแผน ก. และ แผน ข. ถือว่าเป็นหลักสูตรระดับบัณฑิตศึกษาที่เน้นการวิจัย</t>
  </si>
  <si>
    <t>แหล่งข้อมูล  O : กลุ่มงานบริหารทั่วไป (การจัดการทรัพยากรบุคคล)</t>
  </si>
  <si>
    <t>หน่วยงานผู้รับผิดชอบ: กลุ่มงานบริหารทั่วไป (การจัดการฯ)</t>
  </si>
  <si>
    <t xml:space="preserve">                    O :  ภาควิชา</t>
  </si>
  <si>
    <t>ผู้รับผิดชอบ : เฉลียว, ณัฏฐนันท์, ทิพวรรณ</t>
  </si>
  <si>
    <t>ผู้ประสานข้อมูลคณะฯ : ศิราณี   โทร. 7086</t>
  </si>
  <si>
    <t>4. ข้อมูลองค์ประกอบด้านการวิจัย</t>
  </si>
  <si>
    <t xml:space="preserve">     4.3(2) รายละเอียดโครงการวิจัยที่ได้รับเงินอุดหนุน จากทุกแหล่งทุน</t>
  </si>
  <si>
    <t>รหัส</t>
  </si>
  <si>
    <t>ชื่อโครงการวิจัย [2]</t>
  </si>
  <si>
    <t>หัวหน้า/ผู้ร่วมโครงการที่เป็นอาจารย์ในสังกัดคณะวิศวฯ [3]</t>
  </si>
  <si>
    <t>วันเริ่มต้นโครงการ [4]</t>
  </si>
  <si>
    <t>วันสิ้นสุดโครงการ [5]</t>
  </si>
  <si>
    <t>งบทั้งโครงการ [6]</t>
  </si>
  <si>
    <t>งบสนับสนุนในแต่ละปีงบประมาณ</t>
  </si>
  <si>
    <t>ประเภททุน [10]</t>
  </si>
  <si>
    <t>ผกามาศ เจษฎ์พัฒนานนท์ (ChE)</t>
  </si>
  <si>
    <t>สินชัย กมลภิวงศ์ (CoE)</t>
  </si>
  <si>
    <t>จันทิมา ชั่งสิริพร (ChE)</t>
  </si>
  <si>
    <t>ทุนบัณฑิตศึกษาสงขลานครินทร์ แบบ 2</t>
  </si>
  <si>
    <t>วรรณรัช สันติอมรทัต (CoE)</t>
  </si>
  <si>
    <t>บุญเจริญ วงศ์กิตติศึกษา (EE)</t>
  </si>
  <si>
    <t xml:space="preserve">Online placement for partially reconfigurable FPGA </t>
  </si>
  <si>
    <t>ชยุต นันทดุสิต (ME)</t>
  </si>
  <si>
    <t>เล็ก สีคง (MnE)</t>
  </si>
  <si>
    <t>ชาคริต ทองอุไร (ChE)</t>
  </si>
  <si>
    <t>สุเมธ ไชยประพัทธ์ (CE)</t>
  </si>
  <si>
    <t>ทั่วไป</t>
  </si>
  <si>
    <t>ดนุพล ตันนโยภาส (MnE)</t>
  </si>
  <si>
    <t>โครงงานนักศึกษา</t>
  </si>
  <si>
    <t>พัฒนานักวิจัย</t>
  </si>
  <si>
    <t/>
  </si>
  <si>
    <t>วิจัยสถาบัน</t>
  </si>
  <si>
    <t>องุ่น สังขพงศ์ (IE)</t>
  </si>
  <si>
    <t>วิศวศึกษา</t>
  </si>
  <si>
    <t>วิริยะ ทองเรือง (ME)</t>
  </si>
  <si>
    <t>พยอม รัตนมณี (CE)</t>
  </si>
  <si>
    <t>พฤทธิกร สมิตไมตรี (ME)</t>
  </si>
  <si>
    <t>กุลชนาฐ ประเสริฐสิทธิ์ (ChE)</t>
  </si>
  <si>
    <t>งบประมาณแผ่นดิน</t>
  </si>
  <si>
    <t>สินินาฏ จงคง (ChE)</t>
  </si>
  <si>
    <t>กำพล ประทีปชัยกูร (ME)</t>
  </si>
  <si>
    <t>ธนิยา เกาศล (CE)</t>
  </si>
  <si>
    <t>จันทกานต์ ทวีกุล (ME)</t>
  </si>
  <si>
    <t>วนิดา รัตนมณี (IE)</t>
  </si>
  <si>
    <t>นภิสพร มีมงคล (IE)</t>
  </si>
  <si>
    <t>สุธรรม นิยมวาส (ME)</t>
  </si>
  <si>
    <t>ประภาศ เมืองจันทร์บุรี (MnE)</t>
  </si>
  <si>
    <t>พรชัย พฤกษ์ภัทรานนต์ (EE)</t>
  </si>
  <si>
    <t>ฐานันดร์ศักดิ์ เทพญา (ME)</t>
  </si>
  <si>
    <t>สุธีระ ประเสริฐสรรพ์ (ME)</t>
  </si>
  <si>
    <t>-</t>
  </si>
  <si>
    <t>สุกฤทธิรา รัตนวิไล (ChE)</t>
  </si>
  <si>
    <t>นิคม สุวรรณวร (CoE)</t>
  </si>
  <si>
    <t>นิกร ศิริวงศ์ไพศาล (IE)</t>
  </si>
  <si>
    <t>ไพโรจน์ คีรีรัตน์ (ME)</t>
  </si>
  <si>
    <t>พีระพงศ์ ทีฆสกุล (ME)</t>
  </si>
  <si>
    <t>สุภวรรณ ฏิระวณิชย์กุล (ChE)</t>
  </si>
  <si>
    <t>ธวัชชัย ปลูกผล (MnE)</t>
  </si>
  <si>
    <t>ธเนศ รัตนวิไล (IE)</t>
  </si>
  <si>
    <t>ระบบควบคุมแบบแพลนท์ไวด์สำหรับการผลิตไบโอดีเซล</t>
  </si>
  <si>
    <t>การสกัดสารมูลค่าสูงจากสาหร่ายขนาดเล็ก</t>
  </si>
  <si>
    <t>การพัฒนาถังปฏิกรณ์ชนิดแยกกลีเซอรอลแบบต่อเนื่องสำหรับการผลิตไบโอดีเซล</t>
  </si>
  <si>
    <t>Chemical Engineering, Faculty of Engineerng, Prince of Songkla University.</t>
  </si>
  <si>
    <t>การออกแบบระบบควบคุมชนิดโมเดลพรีดิกทีฟสำหรับกระบวนการผลิตน้ำมันหาล์มบริสุทธิ์</t>
  </si>
  <si>
    <t>พรศิริ แก้วประดิษฐ์ (ChE)</t>
  </si>
  <si>
    <t>วชรินทร์ แก้วอภิชัย (CoE)</t>
  </si>
  <si>
    <t>ผลตอบสนองทางพลวัตรองฐานรากสี่เหลี่ยม</t>
  </si>
  <si>
    <t>วิชัยรัตน์ แก้วเจือ (CE)</t>
  </si>
  <si>
    <t>ดรุณาจารย์</t>
  </si>
  <si>
    <t>ผลของตัวทำละลายต่อปริมาณฟีนอลิกส์ทั้งหมด ฟลาโวนอยด์และความสามารถต้านอนุมูลอิสระในสารสกัด ขิง ข่า และกระทือ ด้วยกระบวนการสกัดแบบต่างๆ</t>
  </si>
  <si>
    <t>จุฑารัตน์ ขันทกะพันธ์ (ChE)</t>
  </si>
  <si>
    <t>จรีรัตน์ สกุลรัตน์ (CE)</t>
  </si>
  <si>
    <t>ธนิต เฉลิมยานนท์ (CE)</t>
  </si>
  <si>
    <t>ราม แย้มแสงสังข์ (ChE)</t>
  </si>
  <si>
    <t>วิธีการอบแห้งผลปาล์มน้ำมันด้วยคลื่นไมโครเวฟสำหรับโรงหีบน้ำมันปาล์มขนาดเล้ก</t>
  </si>
  <si>
    <t>กองทุนวิจัยมหาวิทยาลัย</t>
  </si>
  <si>
    <t>ตัวประมวลผลสัญญาณดิจิตอลแบบอาร์เรย์ความเร็วสูง</t>
  </si>
  <si>
    <t>ณัฎฐา จินดาเพ็ชร์ (EE)</t>
  </si>
  <si>
    <t>การจำแนกการเคลื่อนไหวของนิ้วมือจากสัญญาณไฟฟ้ากล้ามเนื้อชนิดพื้นผิว</t>
  </si>
  <si>
    <t>การสกัดไขมันจากสาหร่ายขนาดเล็กเพื่อการผลิตไบโอก๊าซโซลีน</t>
  </si>
  <si>
    <t>สุนทร วิทูสุรพจน์ (CoE)</t>
  </si>
  <si>
    <t>สุรัสวดี กังสนันท์ (ChE)</t>
  </si>
  <si>
    <t>ธนันท์ ชุบอุปการ (CE)</t>
  </si>
  <si>
    <t>ปรเมศวร์ เหลือเทพ (CE)</t>
  </si>
  <si>
    <t>จรงค์พันธ์ มุสิกะวงศ์ (CE)</t>
  </si>
  <si>
    <t>ชัยศรี สุขสาโรจน์ (CE)</t>
  </si>
  <si>
    <t>พิษณุ บุญนวล (MnE)</t>
  </si>
  <si>
    <t>เสกสรร สุธรรมานนท์ (IE)</t>
  </si>
  <si>
    <t>กิตตินันท์ มลิวรรณ (ME)</t>
  </si>
  <si>
    <t>ปฐเมศ ผาณิตพจมาน (CE)</t>
  </si>
  <si>
    <t>แบบมุ่งเป้า</t>
  </si>
  <si>
    <t>ผลกระทบของคุณลักษณะไฟเบอร์ต่อสมบัติเชิงกลและเชิงความร้อนของไม้พลาสติกจากการอัดรีด</t>
  </si>
  <si>
    <t>ความคาดหวังในการทำงานของนักศึกษาที่คาดว่าจะสำเร็จการศึกษา คณะวิศวกรรมศาสตร์ มหาวิทยาลัยสงขลานครินทร์</t>
  </si>
  <si>
    <t>การศึกษากรรมวิธีเชื่อมพอกแข็งที่เหมาะสมเพื่อป้องกันการสึกหรอและยืดอายุการใช้งานสำหรับฟันโม่เหล็กกล้าแมงกานีส</t>
  </si>
  <si>
    <t>ปัจจัยที่มีผลต่อระยะเวลาการศึกษาของนักศึกษาระดับปริญญาโทที่ได้รับทุนของคณะวิศวกรรมศาสตร์ มหาวิทยาลัยสงขลานครินทร์</t>
  </si>
  <si>
    <t>การศึกษาปัญหาและสถานภาพของนักศึกษาที่ลาพักการศึกษา คณะวิศวกรรมศาสตร์ มหาวิทยาลัยสงขลานครินทร์</t>
  </si>
  <si>
    <t>การออกแบบและสร้างเครื่องช่วยผลิตน้ำตาลแว่น (ต่อยอด)</t>
  </si>
  <si>
    <t>การสร้างและพัฒนานวัตกรรม</t>
  </si>
  <si>
    <t>การวิเคราะห์คุณสมบัติทางไฟฟ้าของยางนำไฟฟ้าสำหรับประยุกต์ใช้เป็นเซ็นเซอร์รับแรงกดแบบยืดหยุ่นได้</t>
  </si>
  <si>
    <t>ไพโรจน์ วุ่นชุม (EE)</t>
  </si>
  <si>
    <t>การศึกษาการแยกแร่ไมก้าในของเสียจากกระบวนการแต่งแร่ดินขาวระนอง</t>
  </si>
  <si>
    <t>วิฆเนศว์ ดำคง (MnE)</t>
  </si>
  <si>
    <t>วิเคราะห์และติดตามผลการศึกษาของนักศึกษาที่รับเข้าโดยโครงการรับตรงของคณะวิศวกรรมศาสตร์ มหาวิทยาลัยสงขลานครินทร์</t>
  </si>
  <si>
    <t>การศึกษาภูมิหลังและความคาดหวังของนักศึกษาชั้นปีที่ 1 ต่อคณะวิศวกรรมศาสตร์ มหาวิทยาลัยสงขลานครินทร์</t>
  </si>
  <si>
    <t>ชุดฝึกระบบไฟแสงสว่างและระบบไฟสัญญาณรถยนต์</t>
  </si>
  <si>
    <t>สิ่งประดิษฐ์ การสร้างครุภัณฑ์ และสื่อการสอน</t>
  </si>
  <si>
    <t>ชุดฝึกปฏิบัติระบบเบรกรถยนต์และเฟืองท้าย</t>
  </si>
  <si>
    <t>รูปแบบทางเข้าและออกที่เหมาะสมสำหรับถังหมักปุ๋ยแบบแพสซีฟ</t>
  </si>
  <si>
    <t xml:space="preserve">การสร้างและการพัฒนานวัตกรรม </t>
  </si>
  <si>
    <t>การวิเคราะห์ผลสัมฤทธิ์ของการสนับสนุนทุนเครือข่ายวิจัย คณะวิศวกรรมศาสตร์ มหาวิทยาลัยสงขลานครินทร์</t>
  </si>
  <si>
    <t>การบำบัดสารตั้งต้นของโอกาสการก่อตัวของสารไนโตรซามีนในน้ำดิบประปาจากคลองอู่ตะเภา</t>
  </si>
  <si>
    <t>ผลสัมฤทธิ์การสำเร็จการศึกษาของนักศึกษาที่สอบโครงร่างวิทยานิพนธ์ผ่านภายใน 1 ปีการศึกษา : กรณีศึกษานักศึกษาคณะวิศวกรรมศาสตร์มหาวิทยาลัยสงขลานครินทร์</t>
  </si>
  <si>
    <t>การศึกษาปัญหาและความพึงพอใจของนักศึกษาในการจัดสภาพแวดล้อมภายในคณะวิศวกรรมศาสตร์และห้องหัวหุ่นยนต์</t>
  </si>
  <si>
    <t>การสังเคราะห์ฟิล์มอิเล็กโทรโครมิกของทังสเตนไตรออกไซด์เจือซิลเวอร์ออโธฟอสเฟตและกราฟีน</t>
  </si>
  <si>
    <t>การออกแบบและสร้างเซลล์ลอยแร่ที่ใช้ลม</t>
  </si>
  <si>
    <t>มนูญ มาศนิยม (MnE)</t>
  </si>
  <si>
    <t>การพัฒนาคอนกรีตพรุน ตอนที่ 1 ผสมเถ้าไม้ยางพาราและเถ้าปาล์มน้ำมัน</t>
  </si>
  <si>
    <t>การประเมินสภาพปฏิกิริยาแอลคาไลซิลิกาในคอนกรีต ตอนที่ 1 มวลรวมหินควอร์ตไซด์”</t>
  </si>
  <si>
    <t>การเตรียมสารประกอบเชิงโลหะฐานทังสเตนโดยปฏิกิริยาก้าวหน้าด้วยตัวเองที่อุณหภูมิสูง</t>
  </si>
  <si>
    <t>การสังเคราะห์อนุภาคเงินบนฟิล์มไทเทเนียมไดออกไซด์เจือไนโตรเจนร่วมกับกับซัลเฟอร์ที่เลือบบนใยแก้วเพื่อบำบัดน้ำดื่ม</t>
  </si>
  <si>
    <t>การออกแบบคานเหล็กที่มีช่องเปิดในแผ่นเอวซึ่งมีระยะห่างสม่ำเสมอตามมาตรฐาน AISC</t>
  </si>
  <si>
    <t>การทำเข้มข้นโปรตีนด้วยกระบวนการร่วมของระบบออสโมชิสและการกลั่นผ่านเมมเบรน</t>
  </si>
  <si>
    <t>วัสสา คงนคร (CE)</t>
  </si>
  <si>
    <t>ผลตอบสนองทางพลวัตของฐานรากสี่เหลี่ยมในตัวกลางชนิดโพโรอิลาสติกหลายชั้น</t>
  </si>
  <si>
    <t>การทำให้ข้อมูลส่งอย่างรวดเร็วภายในระยะเวลาที่กำหนดในเครือยเซ็นเซอร์ไร้สาย</t>
  </si>
  <si>
    <t>เพ็ชรัตน์ สุริยะไชย (CoE)</t>
  </si>
  <si>
    <t>การศึกษาแท่งเชื้อเพลิงชีวมวลผสมสำหรับใช้ในเตาเผาและเตาผลิตก๊าซชีวมวล</t>
  </si>
  <si>
    <t>นันทพันธ์ นภัทรานันทน์ (ME)</t>
  </si>
  <si>
    <t>ผลของกลุ่มสารอินทรีย์และปริมาณสารอินทรีย์ไนโตรเจนในน้ำดิบประปาจากกลุ่มน้ำคลองอู่ตะเภาต่อโอกาสการก่อตัวของสารเอ็น - ไนโตรโซไดเมทินเอมีน</t>
  </si>
  <si>
    <t>เตาเผาฟลูอิดไดซ์เบดเชื้อเพลิงผสมของหญ้าเนเปียร์กับทะลายปาล์มเปล่าและชีวมวลต่างๆ</t>
  </si>
  <si>
    <t>การวัดเปรียบเทียบสมรรถนะการดำเนินงานของสหกรณ์กองทุนสวนยาง กรณีศึกษา สหกรณ์กองทุนสวนยางในจังหวัดสงขลา</t>
  </si>
  <si>
    <t>ทุนพัฒนาศักยภาพการทำวิจัยของอาจารย์ใหม่ (ดร.รักกฤตว์)</t>
  </si>
  <si>
    <t>รักกฤตว์ ดวงสร้อยทอง (EE)</t>
  </si>
  <si>
    <t>พัฒนาศักยภาพการทำวิจัยของอาจารย์ใหม่</t>
  </si>
  <si>
    <t>การออกแบบและศึกษาสภาวะการทำงานที่เหมาะสมของเตาเผาระบบแก๊สซิฟิเคชันสำหรับเผาไม้เชื้อเพลิงมูลฝอยพลาสติกร่วมกับทางปาล์มอัดแท่ง</t>
  </si>
  <si>
    <t>ทุนพัฒนาศักยภาพการทำวิจัยของอาจารย์ใหม่ (ดร.กฤช)</t>
  </si>
  <si>
    <t>กฤช สมนึก (ME)</t>
  </si>
  <si>
    <t>เงินทุนพัฒนาศักยภาพการทำวิจัยของอาจารย์ใหม่</t>
  </si>
  <si>
    <t>ระบบเท้าเทียมอิเล็กทรอนิกส์ : ระยะที่ 2 ต้นแบบภาคสนาม</t>
  </si>
  <si>
    <t>การศึกษาพฤติกรรมแบบไม่ระบายน้ำที่ขึ้นกับเวลาของดินเหนียวอ่อนทะเลภายใต้ภาระความร้อน: กรณีศึกษาดินเหนียวปากพนัง</t>
  </si>
  <si>
    <t>ทุนพัฒนาศักยภาพการทำวิจัยของอาจารย์ใหม่ (ดร.วโรดม)</t>
  </si>
  <si>
    <t>วโรดม วีรพันธ์ (CoE)</t>
  </si>
  <si>
    <t>ทุนพัฒนาศักยภาพการทำวิจัยของอาจารย์ใหม่</t>
  </si>
  <si>
    <t>ทุนพัฒนาศักยภาพการทำวิจัยของอาจารย์ใหม่ (ดร.สมใจ)</t>
  </si>
  <si>
    <t>สมใจ จันทร์อุดม (MnE)</t>
  </si>
  <si>
    <t>ปัจจัยทางการยศาสตร์ที่มีผลต่ออาการผิดปกติของกล้ามเนื้อและกระดูกของพนักงานขับรถตู้โดยสารประจำทาง ในเขตภาคใต้ตอนล่างของไทย</t>
  </si>
  <si>
    <t>กลางเดือน โพชนา (IE)</t>
  </si>
  <si>
    <t>โครงการทุนพัฒนาศักยภาพการทำวิจัยของอาจารย์ใหม่ (ดร.วนัฐฌพงษ์)</t>
  </si>
  <si>
    <t>วนัฐฌพงษ์ คงแก้ว (IE)</t>
  </si>
  <si>
    <t>ทุนพัฒนาศักยภาพการทำวิจัยของอาจารย์ใหม่ (ดร.ดุจดาว)</t>
  </si>
  <si>
    <t>ดุจดาว บูรณะพาณิชย์กิจ (EE)</t>
  </si>
  <si>
    <t>การปรับปรุงประสิทธิภาพการทวนสอบปริมาณการผลิตในโรงงานแปรรูปไม้ยางพารา</t>
  </si>
  <si>
    <t>โครงการทุนพัฒนาศักยภาพการทำวิจัยของอาจารย์ใหม่-อ.ชัชวิน</t>
  </si>
  <si>
    <t>ชัชวิน ศรีสุวรรณ (CE)</t>
  </si>
  <si>
    <t>การศึกษาและปรับปรุงประสิทธิภาพการถ่ายเทความร้อนของชุดแลกเปลี่ยนความร้อนในเตาเผา</t>
  </si>
  <si>
    <t>การวิเคราะห์โครงการบริการรถขนส่งมวลชนในพื้นที่มหาวิทยาลัย: กรณีศึกษามหาวิทยาลัยสงขลา-นครินทร์ วิทยาเขตหาดใหญ่</t>
  </si>
  <si>
    <t>การเพิ่มสมบัติการต้านทานการกัดกร่อนและสึกหรอของชิ้นส่วนอะลูมิเนียมหล่อแบบกึ่งของแข็งด้วยกระบวนการชุบผิวอะโนไดซิ่ง</t>
  </si>
  <si>
    <t>การศึกษาการควบคุมการไหลของเจ็ทเพื่อเพิ่มความสามารถถ่ายโอนความร้อนและมวลสาร</t>
  </si>
  <si>
    <t>ทุนสนับสนุนนักวิจัยหลังปริญญาเอก</t>
  </si>
  <si>
    <t>เครื่องเลื่อนไม้ยางพาราแบบใหม่เพื่อลดการสูญเสีย</t>
  </si>
  <si>
    <t>การศึกษากรรมวิธีเชื่อมพอกแข็งที่เหมาะสมเพื่อป้องกันการสึกหรอและยืดอายุการใช้งานสำหรับฟันโม่ของเครื่องโม่ถ่านหินเหมืองแม่เมาะ</t>
  </si>
  <si>
    <t>การศึกษาและทดลองประยุกต์ใช้ปะการังเทียมผสมเถ้าลิกไนต์เพื่อป้องกันการกัดเซาะชายฝั่ง ณ อุทยานสิ่งแวดล้อมนานาชาติสิรินธร</t>
  </si>
  <si>
    <t>โครงการชุดอุปกรณ์กำจัดน้ำมันดินจากก๊าซเชื้อเพลิงชองระบบก๊าซซิฟิเคชัน</t>
  </si>
  <si>
    <t>การเพิ่มประสิทธิภาพการผลิตแก็สชีวภาพจากน้ำเสียอุตสาหกรรมสกัดน้ำมันปาล์มดิบโดยใช้กระบวนการทางกายภาพ-เคมี</t>
  </si>
  <si>
    <t>การศึกษาการผลิตการผลิตไบโอเอทานอลจากน้ำตาลต้นจาก (Nypa fruticans)บนพื้นฐานคาร์บอนและวอเตอร์เพื่อกำหนดนโยบายด้านพลังงานทดแทน</t>
  </si>
  <si>
    <t>กาศึกษาการผลิตเอทิลเอสเตอร์จากส่วนกลั่นกรดไขมันปาล์มและปฏิกิริยาข้างเคียง</t>
  </si>
  <si>
    <t>Microwave/Signal Processing Applications for Rubber Latex and Oil Palm Fruit</t>
  </si>
  <si>
    <t>การจำแนกคุณลักษณะและการนำสัญญาณไฟฟ้ากล้ามเนื้อคอและใบหน้ามาใช้เพื่อการฝึกบำบัดฟื้นฟู</t>
  </si>
  <si>
    <t>การผลิตภัณฑ์ Palm kernel-diethanolamide (PK-DEA) จากน้ำมันเมล็ดปาล์ม</t>
  </si>
  <si>
    <t>การพันฒนาเทคนิดการระเบิดที่เกิดแรงสั่นสะเทือนต่ำสำหรับการระเบิดเปลือกดินที่เหมืองแม่เมาะ</t>
  </si>
  <si>
    <t>Information centric networking for Future internet  Architecture</t>
  </si>
  <si>
    <t>การพัฒนากระบวนการผลิตไบโอดีเซลประเภทเอทิลเอสเตอร์เชิงอุตสาหกรรม</t>
  </si>
  <si>
    <t>หน่วยจัดการกลางโครงการเพราะพันธ์ปัญญา</t>
  </si>
  <si>
    <t>ศูนย์พี่เลี้ยงโครงการเพราะพันธุ์ปัญญา : ศูนย์มหาวิทยาลัยสงขลานครินทร์</t>
  </si>
  <si>
    <t>การประยุกต์เทคนิคประมวลสัญญาณไมโครเวฟกับยางพาราและน้ำมันปาล์ม</t>
  </si>
  <si>
    <t>วิธีการจัดสรรทรัพยากรที่แม่นยำสำหรับการสร้างเครือข่ายเซ้นเซอร์ไร้สาย</t>
  </si>
  <si>
    <t>การศึกษาศักยภาพและพัฒนาโรงงานไฟฟ้าพลังน้ำชุมชนในพื้นที่ลุ่มน้ำรอบเทือกเขาหลวง</t>
  </si>
  <si>
    <t>การพัฒนาระบบประเมิณสถานการณืน้ำ เพื่อการเตือนภัยน้ำท่วมในลุ่มน้ำเขตพื้นที่จังหวัดสอง</t>
  </si>
  <si>
    <t>Window II</t>
  </si>
  <si>
    <t>โครงการการพัฒนาโรงงานต้นแบบระบบผลิตก๊าซชีวภาพจากขยะชุมชนโดยไม่มีการคัดแยกขยะอินทรีย์</t>
  </si>
  <si>
    <t>วิธีการจัดสรรทรัพยากรที่แม่นยำสำหรับการสร้างเครือข่ายเซนเซอร์ไร้สาย</t>
  </si>
  <si>
    <t>Maximization and Cost  Analysis of Xylose Production from EFB (Oil Palm Empty Fruit Bunch)</t>
  </si>
  <si>
    <t>หุ่นยนต์ตรวจสายไฟฟ้าแรงสูง</t>
  </si>
  <si>
    <t>การพัฒนาเทคนิคการระเบิดที่เกิดแรงสั่นสะเทือนต่ำ สำหรับการระเบิดเปลือกดินที่เหมืองแม่เมาะ การไฟฟ้าฝ่ายผลิตแห่งประเทศไทย</t>
  </si>
  <si>
    <t>การพัฒนาหน่วยวิเคราะห์ความสมดุลของอิออนพื้นผิวย่อย</t>
  </si>
  <si>
    <t>ณัฏฐา จินดาเพ็ชร์ (EE)</t>
  </si>
  <si>
    <t>เครื่องเลื่อยไม้ยางพาราแบบใหม่เพื่อลดการสูญเสีย(The New Parawood Band for Reducing Losses)</t>
  </si>
  <si>
    <t>การพัฒนาระบบตรวจรับและจัดเก็บข้อมูลไร้สาย ณ บริษัท เอ.พี.เค เฟอร์นิซิ่งพาราวู้ด จำกัด</t>
  </si>
  <si>
    <t>การผลิตผงสีย้อมธรรมชาติด้วยเทคโนโลยีการอบแห้งแบบพ่นฝอยสำหรับวิสากิจชุมชน</t>
  </si>
  <si>
    <t>ผลกระทบจากการเปลี่ยนแปลงการใช้ประโยชน์ที่ดินและสภาพภูมิอากาศต่อดัชนีความเครียดของน้ำ สุขภาพมนุษย์ คุณภาพของระบบนิเวศ และทรัพยากร</t>
  </si>
  <si>
    <t>LOAD CAPACITY AND FIRE RESISTANCE DESIGN OF WELDED PLATE CONNECTIONS FOR PRECAST MEMBERS</t>
  </si>
  <si>
    <t>การบริหารจัดการความน่าเชื่อถือและความมั่นคงของโครงข่ายโลจิสติกส์ ภายใต้ความไม่แน่นอนเพื่อรองรับอุบัติการณ์</t>
  </si>
  <si>
    <t>การจัดสรรทรัพยากรคลื่นวิทยุ สำหรับเครือข่ายเซนเขอร์และควบคุมไร้สายเฉพาะกิจ</t>
  </si>
  <si>
    <t>วิกลม ธีรภาพขจรเดช (EE)</t>
  </si>
  <si>
    <t>การพัฒนาระบบตรวจรับและจัดเก็บข้อมูลแบบไร้สาย ณ บริษัท เอ.พี.เค เฟอร์นิชิ่งพาราวู้ด จำกัด</t>
  </si>
  <si>
    <t>การประเมินศักยภาพการเพิ่มอัตราการผลิตก๊าซชีวภาพด้วยการหมักร่วมและอัตราการทดแทนเชื้อเพลิงไม้ฟืนของสหกรณ์ผลิตยางแผ่นรมควัน</t>
  </si>
  <si>
    <t>การพัฒนาเทคโนโลยียูพีเอ็นพีแบบกลุ่มสื่อสารปลอดภัยเพื่องานบริหารจัดการพลังงานแบบสมาร์ทกริดบ้านพักอาศัย</t>
  </si>
  <si>
    <t>ระบบบริหารกำลังคนด้วยการตรวจสอบลายนิ้วมือแบบโต้ตอบทันทีบนระบบปฏิบัติการแอนดรอยด์สำหรับอุตสาหกรรมผลิตปลาทูน่ากระป๋อง</t>
  </si>
  <si>
    <t>การเชื่อมซ่อมตู้โดยสารรถไฟอะลูมิเนียม(Welding Repair of Aluminum alloy Rolling)Stock</t>
  </si>
  <si>
    <t>การตรวจจับจุดยอดอาร์ในสัญญาณคลื่นไฟฟ้าหัวใจด้วยวิธีการประมวลผลสัญญาณขั้นสูง</t>
  </si>
  <si>
    <t>โครงชุดอุปกรณ์กำจัดน้ำมันดินจากก๊าซเชื้อเพลิงของระบบก๊าซซิฟิเคชั่น</t>
  </si>
  <si>
    <t>การผลิตพลังงานและวัสดุบำรุงดินจากชีวมวลที่มีลิกโนเซลลูโลสโดยกระบวนการหมักแบบแห้ง</t>
  </si>
  <si>
    <t>ระบบเฝ้าระวังสำหรับผู้สูงอายุ</t>
  </si>
  <si>
    <t>การออกแบบความสามารถในการรับน้ำหนักบรรทุกและการทนไฟของรอยต่อแบบเพลทเหล็กสำหรับชิ้นส่วนคอนกรีตสำเร็จรูป</t>
  </si>
  <si>
    <t>โครงการพัฒนาการศึกษาสำหรับทักษะแห่งทศวรรษที่ 21 โรงเรียนพระปริยัติธรรมแผนกสามัญศึกษา (จังหวัดน่านและแพร่)</t>
  </si>
  <si>
    <t>การออกแบบและพัฒนารูปแบบการเชื่อมต่อเครือข่ายแบบไร้สายภายในบ้านอัจฉริยะสำหรับผู้สูงอายุ</t>
  </si>
  <si>
    <t>ระบบติดตามและอุปกรณ์ช่วยเหลือคนพิการและผู้ป่วยในการทำกายภาพบำบัดผ่าเครือข่ายสื่อสาร</t>
  </si>
  <si>
    <t>การพัฒนาระบบปรึกษาแพทย์ทางไกลเพื่อการรักษาเบื้องต้นในพื้นที่เกาะบูโหลน</t>
  </si>
  <si>
    <t>การพัฒนาแบบจำลองกาใช้ประโยชน์ที่ดินและการขนส่งสำหรับการวางแผน..</t>
  </si>
  <si>
    <t>การใช้ประโยชน์จากโครงสร้างพื้นฐานและการปรับรูปแบบการขนส่งเพื่อลดต้นทุนขนส่งกรณีศึกษา ยางพารา</t>
  </si>
  <si>
    <t>หน่วยจัดการกลางโครงการเพาะพันธุ์ปัญญา</t>
  </si>
  <si>
    <t>โครงการศูนย์พี่เลี้ยงโครงการเพาะพันธุ์ปัญญา : ศูนย์พี่เลี้ยงมหาวิทยาลัยสงขลานครินทร์</t>
  </si>
  <si>
    <t>Coffe oil extraction from spent coffee grounds for use as a feedstock for ultrasonic -assisted biodiesel production process</t>
  </si>
  <si>
    <t>โครงการย่อยที่ 1</t>
  </si>
  <si>
    <t>โครงการย่อยที่ 2</t>
  </si>
  <si>
    <t>โครงการย่อยที่ 3</t>
  </si>
  <si>
    <t xml:space="preserve">     4.3 (3) เงินสนับสนุนงานวิจัยหรืองานสร้างสรรค์ของอาจารย์ประจำและนักวิจัย (บาท)</t>
  </si>
  <si>
    <t xml:space="preserve"> เงินสนับสนุนโครงการวิจัยจากแหล่งทุนภายใน (บาท)</t>
  </si>
  <si>
    <t xml:space="preserve"> เงินสนับสนุนโครงการวิจัยจากแหล่งทุนภายนอก (บาท)</t>
  </si>
  <si>
    <t xml:space="preserve"> เงินสนับสนุนโครงการวิจัยทั้งหมด (บาท)</t>
  </si>
  <si>
    <t>3 ปี</t>
  </si>
  <si>
    <t>แหล่งข้อมูล O : หน่วยบริหารงานวิจัยฯ</t>
  </si>
  <si>
    <t>หน่วยงานผู้รับผิดชอบ: หน่วยบริหารงานวิจัยฯ</t>
  </si>
  <si>
    <t>ผู้รับผิดชอบ : แสงจันทร์, ณัฐธยาน์,กนกวรรณ</t>
  </si>
  <si>
    <t>รายละเอียดข้อมูลโครงการวิจัย: ตาราง 4.3(2)</t>
  </si>
  <si>
    <t>ผู้ประสานงานข้อมูลคณะฯ : ศิราณี  โทร.7086</t>
  </si>
  <si>
    <t>1. ข้อมูลองค์ประกอบด้านการผลิตบัณฑิต</t>
  </si>
  <si>
    <t xml:space="preserve">      1.3 อาจารย์ประจำที่ดำรงตำแหน่งทางวิชาการ</t>
  </si>
  <si>
    <t>จำนวนอาจารย์ประจำทั้งหมด</t>
  </si>
  <si>
    <t>จำนวนผู้ช่วยศาสตราจารย์ขึ้นไป</t>
  </si>
  <si>
    <t>ร้อยละผู้ดำรงตำแหน่งผู้ช่วยศาสตราจารย์ขึ้นไป</t>
  </si>
  <si>
    <t>แหล่งข้อมูล O:  กลุ่มงานบริหารทั่วไป (การจัดการทรัพยากรบุคคล)</t>
  </si>
  <si>
    <t>หน่วยงานรับผิดชอบ: การจัดการฯ</t>
  </si>
  <si>
    <t>ผู้รับผิดชอบ: ณัฏฐนันท์</t>
  </si>
  <si>
    <t>ผู้ประสานงานข้อมูลคณะฯ : ศิราณี  โทร. 7086</t>
  </si>
  <si>
    <t xml:space="preserve">        1.2b จำนวนอาจารย์ประจำที่อยู่ปฏิบัติงานและลาศึกษาต่อ จำแนกตามคุณวุฒิ</t>
  </si>
  <si>
    <t>ภาควิชา/หน่วยงาน</t>
  </si>
  <si>
    <t>จำนวนอาจารย์ปริญญาตรีทั้งหมด</t>
  </si>
  <si>
    <t>จำนวนอาจารย์ปริญญาโททั้งหมด</t>
  </si>
  <si>
    <t>จำนวนอาจารย์ปริญญาเอกทั้งหมด</t>
  </si>
  <si>
    <t>8. หลักสูตรการจัดการเทคโนโลยีสารสนเทศ (MIT)</t>
  </si>
  <si>
    <r>
      <t>นิยาม</t>
    </r>
    <r>
      <rPr>
        <sz val="16"/>
        <rFont val="Angsana New"/>
        <family val="1"/>
      </rPr>
      <t xml:space="preserve"> : 1.  จำนวนอาจารย์ประจำในปีการศึกษานั้น  ให้นับรวมอาจารย์ที่ลาศึกษาต่อหรือลาเพิ่มพูนความรู้ทางวิชาการด้วย</t>
    </r>
  </si>
  <si>
    <t>แหล่งข้อมูล O: กลุ่มงานบริหารทั่วไป (การจัดการทรัพยากรบุคคล)</t>
  </si>
  <si>
    <t xml:space="preserve">        1.2 อาจารย์ประจำที่มีคุณวุฒิปริญญาเอก</t>
  </si>
  <si>
    <t>ร้อยละอาจารย์ปริญญาเอก</t>
  </si>
  <si>
    <t>ตัวบ่งชี้ด้านการเรียนการสอนของ ก.พ.ร.</t>
  </si>
  <si>
    <t>รวมทุกระดับ</t>
  </si>
  <si>
    <t>เข้าสอบ</t>
  </si>
  <si>
    <t>ผ่านเกณฑ์</t>
  </si>
  <si>
    <t>ร้อยละ</t>
  </si>
  <si>
    <t xml:space="preserve"> วิศวกรรมเคมี</t>
  </si>
  <si>
    <t>8.  องค์ประกอบตามแผนพัฒนามหาวิทยาลัย</t>
  </si>
  <si>
    <t xml:space="preserve">     8.5 ข้อมูลอาจารย์ชาวต่างประเทศที่มาปฏิบัติงานในคณะวิศวกรรมศาสตร์</t>
  </si>
  <si>
    <t>ปีการศึกษา</t>
  </si>
  <si>
    <t>ชื่ออาจารย์</t>
  </si>
  <si>
    <t>สังกัด</t>
  </si>
  <si>
    <t>วิทยาเขต</t>
  </si>
  <si>
    <t>ตำแหน่งวิชาการ</t>
  </si>
  <si>
    <t>คุณวุฒิสูงสุด</t>
  </si>
  <si>
    <t>แหล่งเงินค่าจ้าง</t>
  </si>
  <si>
    <t>หมายเหตุ</t>
  </si>
  <si>
    <t>Mr.Andrew  Davison</t>
  </si>
  <si>
    <t>ภ.คอมพิวเตอร์</t>
  </si>
  <si>
    <t>หาดใหญ่</t>
  </si>
  <si>
    <t>ป.เอก</t>
  </si>
  <si>
    <t>เงินงบประมาณ+เงินรายได้ภาค+เงินกองทุนวิจัย</t>
  </si>
  <si>
    <t>Mr.Kevin  Robert Elz</t>
  </si>
  <si>
    <t>อาจารย์ชาวต่างประเทศ</t>
  </si>
  <si>
    <t>ป.ตรี</t>
  </si>
  <si>
    <t>เงินรายได้ภาควิชาฯ</t>
  </si>
  <si>
    <t>Mr.David  Arthur  Sun</t>
  </si>
  <si>
    <t>ภูเก็ต</t>
  </si>
  <si>
    <t>เงินรายได้โครงการผลิตบัณฑิตฯ</t>
  </si>
  <si>
    <t>แหล่งข้อมูล O:  กลุ่มงานบริหารทั่วไป</t>
  </si>
  <si>
    <t>หน่วยงานรับผิดชอบ : การจัดการทรัพยากรบุคคล</t>
  </si>
  <si>
    <t>ผู้รับผิดชอบ  : จารุวรรณ</t>
  </si>
  <si>
    <t>รหัสนักศึกษา</t>
  </si>
  <si>
    <t>ชื่อ-สกุล</t>
  </si>
  <si>
    <t>สาขาวิชา</t>
  </si>
  <si>
    <t>อ.ที่ปรึกษา</t>
  </si>
  <si>
    <t xml:space="preserve"> วิศวกรรมคอมพิวเตอร์</t>
  </si>
  <si>
    <t>LI LONG HUA</t>
  </si>
  <si>
    <t>สุนทร วิทูสุรพจน์</t>
  </si>
  <si>
    <t xml:space="preserve"> วิศวกรรมสิ่งแวดล้อม</t>
  </si>
  <si>
    <t>ราม แย้มแสงสังข์</t>
  </si>
  <si>
    <t>PANCA SETIA UTAMA</t>
  </si>
  <si>
    <t xml:space="preserve"> วิศวกรรมโยธา</t>
  </si>
  <si>
    <t>พิชัย ธานีรณานนท์</t>
  </si>
  <si>
    <t>XIANWEI WANG</t>
  </si>
  <si>
    <t xml:space="preserve"> วิศวกรรมไฟฟ้า</t>
  </si>
  <si>
    <t>บุญเจริญ วงศ์กิตติศึกษา</t>
  </si>
  <si>
    <t>ABDULRAHIM KHALED SAAD</t>
  </si>
  <si>
    <t>สุกฤทธิรา รัตนวิไล</t>
  </si>
  <si>
    <t>REINNY PATRISINA</t>
  </si>
  <si>
    <t xml:space="preserve"> วิศวกรรมอุตสาหการและระบบ</t>
  </si>
  <si>
    <t>นิกร ศิริวงศ์ไพศาล</t>
  </si>
  <si>
    <t>MUHAMMAD AHMAR SIDDIQUI</t>
  </si>
  <si>
    <t>สุรัสวดี กังสนันท์</t>
  </si>
  <si>
    <t>GONG YAN</t>
  </si>
  <si>
    <t>สุภาพรรณ ไชยประพัทธ์</t>
  </si>
  <si>
    <t>KEREN SHI</t>
  </si>
  <si>
    <t xml:space="preserve"> วิศวกรรมวัสดุ</t>
  </si>
  <si>
    <t>ธวัชชัย ปลูกผล</t>
  </si>
  <si>
    <t>วัสสา คงนคร</t>
  </si>
  <si>
    <t>AHMED HASSAN ALAMIN</t>
  </si>
  <si>
    <t>ลือพงศ์ แก้วศรีจันทร์</t>
  </si>
  <si>
    <t>EDY  FRADINATA</t>
  </si>
  <si>
    <r>
      <t>นิยาม</t>
    </r>
    <r>
      <rPr>
        <sz val="16"/>
        <rFont val="Angsana New"/>
        <family val="1"/>
      </rPr>
      <t xml:space="preserve"> : 1.  </t>
    </r>
  </si>
  <si>
    <t>แหล่งข้อมูล O : กลุ่มงานสนับสนุนวิชาการ และกิจการนักศึกษา</t>
  </si>
  <si>
    <t xml:space="preserve">     8.3 (2) ข้อมูลนักศึกษาต่างประเทศที่มาศึกษาในคณะวิศวกรรมศาสตร์</t>
  </si>
  <si>
    <t>SAID BADRUL NAHAR</t>
  </si>
  <si>
    <t>เสกสรร สุธรรมานนท์</t>
  </si>
  <si>
    <t>WANG JINGJING</t>
  </si>
  <si>
    <t>ณัฎฐา จินดาเพ็ชร์</t>
  </si>
  <si>
    <t>DANG VU HAI</t>
  </si>
  <si>
    <t xml:space="preserve"> วิศวกรรมเหมืองแร่</t>
  </si>
  <si>
    <t>มนูญ มาศนิยม</t>
  </si>
  <si>
    <t>LEHUANG ZONG</t>
  </si>
  <si>
    <t>RENHE LIU</t>
  </si>
  <si>
    <t xml:space="preserve"> </t>
  </si>
  <si>
    <t>TENG XU</t>
  </si>
  <si>
    <t>MARY JESUYEMI ODEDINA</t>
  </si>
  <si>
    <t>DANG NGUYEN THOAI</t>
  </si>
  <si>
    <t>ชาคริต ทองอุไร</t>
  </si>
  <si>
    <t>F-Table-EQA_05 (2)-08-2015</t>
  </si>
  <si>
    <t>องค์ประกอบที่ 2  การวิจัย</t>
  </si>
  <si>
    <t>ลำดับ
ที่</t>
  </si>
  <si>
    <t>ชื่อ-สกุลผู้เสนอบทความ</t>
  </si>
  <si>
    <t>สถานะ/หน่วยงาน</t>
  </si>
  <si>
    <t>สัดส่วนผลงาน</t>
  </si>
  <si>
    <t>ชื่อผลงานจากงานวิจัยหรืองานสร้างสรรค์ที่ได้รับการตีพิมพ์หรือเผยแพร่</t>
  </si>
  <si>
    <t>แหล่งตีพิมพ์เผยแพร่/สำนักพิมพ์</t>
  </si>
  <si>
    <t>ชื่อเล่มที่  วัน/เดือน/ปีที่ตีพิมพ์</t>
  </si>
  <si>
    <t>เลขหน้า</t>
  </si>
  <si>
    <t>ประเภทการเผยแพร่</t>
  </si>
  <si>
    <t>Full paper/เอกสารอ้างอิง</t>
  </si>
  <si>
    <t>ระดับคุณภาพ</t>
  </si>
  <si>
    <t>ธเนศ รัตนวิไล</t>
  </si>
  <si>
    <t>IE</t>
  </si>
  <si>
    <t>ผลงานมีลิขสิทธิ์</t>
  </si>
  <si>
    <t>ME</t>
  </si>
  <si>
    <t>ปฐเมศ ผาณิตพจมาน</t>
  </si>
  <si>
    <t>CE</t>
  </si>
  <si>
    <t>สุชาติ ลิ่มกตัญญู</t>
  </si>
  <si>
    <t>กฤช สมนึก</t>
  </si>
  <si>
    <t>กำพล ประทีปชัยกูร</t>
  </si>
  <si>
    <t>เล็ก สีคง</t>
  </si>
  <si>
    <t>MnE</t>
  </si>
  <si>
    <t>EE</t>
  </si>
  <si>
    <t>พรชัย พฤกษ์ภัทรานนต์</t>
  </si>
  <si>
    <t>วิชัยรัตน์ แก้วเจือ</t>
  </si>
  <si>
    <t>วรพจน์ ประชาเสรี</t>
  </si>
  <si>
    <t>มิตรชัย จงเชี่ยวชำนาญ</t>
  </si>
  <si>
    <t>CoE</t>
  </si>
  <si>
    <t>ChE</t>
  </si>
  <si>
    <t>ชูศักดิ์ ลิ่มสกุล</t>
  </si>
  <si>
    <t>นศ. ป.เอก EE</t>
  </si>
  <si>
    <t>กัลยาณี คุปตานนท์</t>
  </si>
  <si>
    <t>ภูริวัฒน์ จิตติอาภรณ์</t>
  </si>
  <si>
    <t>นศ. ป.เอก CE</t>
  </si>
  <si>
    <t>นศ. ป.โท CE</t>
  </si>
  <si>
    <t xml:space="preserve">วารสารวิชาการระดับนานาชาติ : ที่อยู่ในฐานข้อมูล Scopus </t>
  </si>
  <si>
    <t>นศ. ป.โท MnE</t>
  </si>
  <si>
    <t>สุภวรรณ ฏิระวณิชย์กุล</t>
  </si>
  <si>
    <r>
      <t>นิยาม</t>
    </r>
    <r>
      <rPr>
        <sz val="14"/>
        <rFont val="Angsana New"/>
        <family val="1"/>
      </rPr>
      <t xml:space="preserve"> :  การส่งบทความเพื่อพิจารณาคัดเลือกให้นำเสนอในการประชุมวิชาการต้องส่งเป็นฉบับสมบูรณ์ (Full paper) และเมื่อได้รับการตอบรับและตีพิมพ์แล้ว การตีพิมพ์ต้องตีพิมพ์เป็นฉบับสมบูรณ์ ซึ่งสามารถอยู่ในรูปแบบเอกสาร หรือสื่ออิเล็กทรอนิกส์ได้</t>
    </r>
  </si>
  <si>
    <t>ผู้รับผิดชอบ : แสงจันทร์, ณัฐธยาน์, กนกวรรณ</t>
  </si>
  <si>
    <t>ผู้ประสานงานข้อมูลคณะฯ : ศิราณี โทร 7086</t>
  </si>
  <si>
    <t>อภิเดช บูรณวงศ์</t>
  </si>
  <si>
    <t>2. ข้อมูลองค์ประกอบด้านการผลิตบัณฑิต</t>
  </si>
  <si>
    <t xml:space="preserve">    2.1(8b) ข้อมูลจำนวนนักศึกษาทุกระดับ</t>
  </si>
  <si>
    <t>ระดับปริญญาโทแผน ก</t>
  </si>
  <si>
    <t>ระดับปริญญาโทแผน ข</t>
  </si>
  <si>
    <t>โครงการปกติ</t>
  </si>
  <si>
    <t>โครงการพิเศษ</t>
  </si>
  <si>
    <t xml:space="preserve">    ชั้นปีที่ 1 ไม่มีสาขาวิชาเอก</t>
  </si>
  <si>
    <t>แหล่งข้อมูล  O : กลุ่มงานสนับสนุนวิชาการฯ (ทะเบียน,บัณฑิต)</t>
  </si>
  <si>
    <t>การพัฒนาคอนกรีตพรุน ตอนที่ 2 ใส่ทรายจากหางดินขาวและอบไอน้ำ</t>
  </si>
  <si>
    <t>การพัฒนาอิฐกันการแผ่รังสีใส่หินเซอร์เพนทิไนต์</t>
  </si>
  <si>
    <t>การออกแบบอุปกรณ์ปอกเปลือกมะพร้าวห้าว</t>
  </si>
  <si>
    <t>การวิเคราะห์ความสอดคล้องของผลงานวิจัยกับ 6 ทิศทางความเป็นเลิศด้านการวิจัยของคณะวิศวกรรมศาสตร์ มหาวิทยาลัยสงขลานครินทร์</t>
  </si>
  <si>
    <t>การศึกษาสาเหตุและปัจจัยที่ส่งผลต่อการพ้นสภาพการเป็นนักศึกษาระดับปริญญาตรี คณะวิศวกรรมศาสตร์ มหาวิทยาลัยสงขลานครินทร์</t>
  </si>
  <si>
    <t>การกำจัดกลิ่นจากการผลิตยางแผ่นรมควันด้วยระบบร่วมการควบแน่นและการดูดซึม</t>
  </si>
  <si>
    <t>การปรับปรุงผิวเมมเบรนเซลลูโลสอะซิเตรทด้วยเทคนิคพลาสมาสำหรับกระบวนการฟอร์เวิร์ดออสโมซิส</t>
  </si>
  <si>
    <t>การผลิตไบโอดีเซลแบบต่อเนื่องจากกกรดไขปาล์มด้วยเครื่องปฏิกรณ์ท่อผสมแบบสถิต</t>
  </si>
  <si>
    <t>โครงการทุนพัฒนาศักยภาพการทำวิจัยของอาจารย์ใหม่-อ.นพพณ</t>
  </si>
  <si>
    <t>นพพณ เลิศชูวงศา (CoE)</t>
  </si>
  <si>
    <t>การออกแบบและพัฒนามีดกรีดยางตามหลักการยศาสตร์</t>
  </si>
  <si>
    <t>คุณลักษณะการไหลซึมของน้ำและกำลังรับแรงเฉือนของลาดดินธรรมชาติ กรณีศึกษา เขาคอหงส์ จังหวัดสงขลา</t>
  </si>
  <si>
    <t>การประเมินกำลังอัดคอนกรีตในชิ้นส่วนโครงสร้าง คสล. หลังเพลิงไหม้โดยใช้ค้อนกระแทก</t>
  </si>
  <si>
    <t xml:space="preserve">   โครงการต่อเนื่อง</t>
  </si>
  <si>
    <t>การผลิตโอเอทานอลจากเปลือกสับปะรดด้วยยีสต์ขนมปัง และการผลิตเยื่อกระดาษจากของเสียในกระบวนการ (ปีที่ 2)</t>
  </si>
  <si>
    <t>การวิเคราะห์อิทธิพลของอัตราความเครียดต่อความแข็งแรงของดินเหนียวอ่อนทะเล : กรณีศึกษาดินเหนียวปากพนัง (ปีที่ 2)</t>
  </si>
  <si>
    <t>การออกแบบและพัฒนาระควบคุมรรยากาศและคัดขนาดผงโลหะสำหรับเครื่องอะตอมไมเซอร์ใช้หลักการหมุนเหวี่ยงเพื่อใช้ในการผลิตผลโลหะบัดกรีไร้สารตะกั่วที่ทีลักษณะเป็นเม็ดกลมขนาดละเอียดและมีออกซิเจนเจือปนในปริมาณต่ำ (ปีที่ 2)</t>
  </si>
  <si>
    <t xml:space="preserve">  โครงการต่อเนื่อง</t>
  </si>
  <si>
    <t>การศึกษาเสถียรภาพและการปรับปรุงเสถียรภาพของตลิ่งคลองอู่ตะเภาจังหวัดสงขลา (ปีที่ 2)</t>
  </si>
  <si>
    <t>โครงการต่อเนื่อง</t>
  </si>
  <si>
    <t>การผลิตก๊าซชีวภาพจากสาหร่ายขนาดเล็กเพื่อเป็นพลังงานทางเลือกใหม่ (ปีที่ 2 )</t>
  </si>
  <si>
    <t>ENG580287M</t>
  </si>
  <si>
    <t>ชุดโครงการ ระบบเตือนภัยน้ำท่วมหาดใหญ่แบบบูรณาการ (ปีที่ 1)</t>
  </si>
  <si>
    <t>ENG580287a</t>
  </si>
  <si>
    <t>โครงการย่อยที่ 1 ระบบแหล่งจ่ายไฟฟ้าพลังงานทดแทนแบบหลายอินพุทสำหรับระบบเตือนภัยน้ำท่วม (ปีที่ 1 )</t>
  </si>
  <si>
    <t>กุสุมาลย์ เฉลิมยานนท์ (EE)</t>
  </si>
  <si>
    <t>ENG580287c</t>
  </si>
  <si>
    <t>โครงการย่อยที่ 3 แบบจำลองน้ำท่วมหาดใหญ่และระบบเตือนภัยแบบตัดสินใจอัตโนมัติ (ปีที่ 1)</t>
  </si>
  <si>
    <t>ENG580301S</t>
  </si>
  <si>
    <t>การพัฒนาเครื่องอบสกรูลำเลียงระบบคลื่นไมโครเวฟร่วมกับลมร้อนสำหรับให้ความร้อนผลปาล์ม (ปีที่ 1)</t>
  </si>
  <si>
    <t>ENG580466S</t>
  </si>
  <si>
    <t>การสังเคราะห์ฟิล์มบางของวัสดุผสมที่มีทังเสตนออกไซด์เป็นองค์ประกอบเพื่อใช้ ในอุปกรณ์อิเล็กโทรโครมิก (ปีที่ 1)</t>
  </si>
  <si>
    <t>ENG580589S</t>
  </si>
  <si>
    <t>การผลิตไบโอเอทานอลจากน้ำหวานจากเพื่อชุมชนป่าจังหวัดนครศรีธรรมราช (ปีที่ 1)</t>
  </si>
  <si>
    <t>ENG580571S</t>
  </si>
  <si>
    <t>การผลิตไบโอดีเซลโดยกระบวนการเอสเตอริฟิเคชันในหอกลั่นแบบมีปฏิกิริยา (ปีที่ 1)</t>
  </si>
  <si>
    <t>ENG580304M</t>
  </si>
  <si>
    <t>ชุดโครงการ การพัฒนาระบบอบกล้วยประหยัดพลังงานด้วยการหมุนเวียนพลังงานทดแทน (ปีที่ 1)</t>
  </si>
  <si>
    <t>ENG580304a</t>
  </si>
  <si>
    <t>โครงการย่อยที่ 1 เครื่องอบแห้งกล้วยเล็บมือนางแบบผสมผสานที่มีระบบหมุนเวียนความร้อนกลับมาใช้ใหม่ (ปีที่ 1)</t>
  </si>
  <si>
    <t>ENG580304b</t>
  </si>
  <si>
    <t>โครงการย่อยที่ 2 การศึกษาคุณภาพของกล้วยเล็บมือนางอบแห้งด้วยพลังงานหมุนเวียนและการเก็บรักษา (ปีที่ 1)</t>
  </si>
  <si>
    <t>ENG580304c</t>
  </si>
  <si>
    <t>โครงการย่อยที่ 3 การผลิตก๊าซชีวิภาพจากเศษเหลือกล้อยเล็บมือนางด้วยระบบหมักความเข้มข้นสูงสำหรับการผลิตกล้วยอบ (ปีที่ 1)</t>
  </si>
  <si>
    <t>ENG580230S</t>
  </si>
  <si>
    <t>การเลื่อยไม้ยางพาราให้ได้ปริมาณเนื้อไม้ใช้งานสูงด้วยเครื่องเลื่อยสายพานแนวนอน (ปีที่ 1)</t>
  </si>
  <si>
    <t>ENG580333S</t>
  </si>
  <si>
    <t>การประยุกต์ใช้สารลดแรงตึงผิวเพื่อเพิ่มประสิทธิภาพการผลิตก๊าซมีเทนและไฮโดรเจนในระบบบำบัดไร้อากาศของน้ำเสียอุตสาหกรรมที่ปนเปื้อนด้วยน้ำมัน</t>
  </si>
  <si>
    <t>ENG580582a</t>
  </si>
  <si>
    <t>โครงการย่อยที่ 1 การเพาะเลี้ยงสาหร่ายขนาดเล็ก Chlorella sp.และกระบวนการผลิตไบโอดีเซล (ปีที่ 1)</t>
  </si>
  <si>
    <t>ENG580582b</t>
  </si>
  <si>
    <t>โครงการย่อยที่ 2 การเร่งปฏิกิริยาไพไลซิสของสารหร่ายขนาดเล็ก Chloreela sp. ผลิตไบโอ</t>
  </si>
  <si>
    <t>ENG580308a</t>
  </si>
  <si>
    <t>โครงการย่อยที่ 1 การแก้ปัญหากลิ่นของโรงงานผลิตยางแท่ง STR 20 โดยใช้สารอินทรีย์ธรรมชาติ</t>
  </si>
  <si>
    <t>ENG580308b</t>
  </si>
  <si>
    <t>โครงการย่อยที่ 2 การเพิ่มประสิทธิภาพของการอบแห้งในโรงงานผลิตยางแท่ง STR 20</t>
  </si>
  <si>
    <t>ENG580383S</t>
  </si>
  <si>
    <t>การนำตะกอนผ่านการรีดน้ำจากระบบปรับปรุงคุณภาพน้ำประปาหาดใหญ่กลับมาใช้ประโยชน์ในการผลิตบล็อกประสาน วว.</t>
  </si>
  <si>
    <t>ENG580419S</t>
  </si>
  <si>
    <t>การอบแห้งแบบพุ่งชนเพื่อการผลิตข้าวกาบา : จลนพลศาสตร์การอบแห้งและคุณภาพ (ปีที่ 1)</t>
  </si>
  <si>
    <t>ENG580564S</t>
  </si>
  <si>
    <t>ถังหมักมูลฝอยอินทรีย์เป็นปุ๋ยแบบเติมอากาศโดยใช้พลังงานไฟฟ้าจากแผงโซล่าเซลล์ (ปีที่ 1)</t>
  </si>
  <si>
    <t>โครงการย่อยที่ 1 การลดไขมันอิสระในน้ำมันปาล์มดิบชนิดหีบรวมด้วยเครื่องปฏิกรณ์ท่อผสมแบบหมุนวน (ปีที่ 2)</t>
  </si>
  <si>
    <t>โครงการย่อยที่ 2 การผลิตเอธิลเอสเตอร์จากน้ำมันปาล์มด้วยเครื่องปฏิกรณ์ท่อผสมแบบหมุนวน (ปีที่ 2)</t>
  </si>
  <si>
    <t>โครงการย่อยที่ 3 การผลิตเอธิลเอสเตอร์จากน้ำมันปาล์มด้วยเครื่องปฏิกรณ์ท่อผสมแบบต่อเนื่อง (ปีที่ 2)</t>
  </si>
  <si>
    <t>ENG570900S</t>
  </si>
  <si>
    <t>การใช้สารโพลีอิเล็กโทรไลต์เพื่อเพิ่มประสิทธิภาพสารดึงในการบำบัดน้ำเสียหมึกพิมพ์ด้วยกระบวนการฟอร์เวิร์ดออสโมซิส</t>
  </si>
  <si>
    <t>ENG570896S</t>
  </si>
  <si>
    <t>การใช้ประโยชน์กากกาแฟเพื่อเป็นพลังงานทดแทนในการผลิตไบโอดีเซลและเชื้อเพลิงชีวมวลอัดเม็ด</t>
  </si>
  <si>
    <t>ENG570853S</t>
  </si>
  <si>
    <t>การพัฒนาเครื่องอบแห้งระบบเจ็ทไหลปะทะร่วมกับคลื่นไมโครเวฟ</t>
  </si>
  <si>
    <t>ภาสกร เวสสะโกศล (ME)</t>
  </si>
  <si>
    <t>ENG580818S</t>
  </si>
  <si>
    <t>การศึกษาแนวทางการรวมกลุ่มในการจัดการปุ๋ย เพื่อลดต้นทุนโซ่อุปทานอุตสากรรมปาล์มน้ำมัน กรณีศึกษาจังหวัดสุราษฎร์ธานี</t>
  </si>
  <si>
    <t>การพัฒนาเครื่องปอกและแยกเส้นใยจากเปลือกมะพร้าว</t>
  </si>
  <si>
    <t>การกำจัดกลิ่นจากห้องรมควันของโรงงานผลิตยางแผ่นรมควัน</t>
  </si>
  <si>
    <t>โฟมจำรูปจากยางธรรมชาติ</t>
  </si>
  <si>
    <t>พัฒนาสิ่งประดิษฐ์และนวัดกรรมยางพาราสำหรับนักศึกษาปริญญาตรี</t>
  </si>
  <si>
    <t>คอมพอสิตการสั่นสะเทือนจากยางธรรมชาติประยุกต์ใช้สำหรับรถไฟ</t>
  </si>
  <si>
    <t>ฉนวนโฟมยางธรรมชาติกันเสียงและความร้อน</t>
  </si>
  <si>
    <t>อิทธิพลของพลาสติกที่มีผลต่อสมบัติของไม้พลาสติกสำหรับงานโครงสร้างภายนอก</t>
  </si>
  <si>
    <t>แผ่นเสริมแรงผลิตด้วยยางธรรมชาติเพื่อใช้ในงานถนน</t>
  </si>
  <si>
    <t>ปัจจัยที่ส่งผลต่อการตัดสินใจเลือกเรียนระดับบัณฑิตศึกษา</t>
  </si>
  <si>
    <t>การพัฒนาแบบจำลองสำหรับโครงเสาไม้ไผ่ในการสลายคลื่นและป้องกันการกัดเซาะชายฝั่ง</t>
  </si>
  <si>
    <t>กระบวนการการผลิตไบโอดีเซลแบต่อเนื่องจากกรดไขปาลม์ด้วยท่อผสมแบบสถิตร่วมร่วมกับคลื่นไมโครเวฟ</t>
  </si>
  <si>
    <t>การกำจัดกลิ่นจากห้องรมควันของขบวนการผลิตยางแผ่นรมควัน</t>
  </si>
  <si>
    <t>ขนาดสัดส่วนมือของกลุ่มแรงงานผู้ปฏิบัติงานในอุตสาหกรรมอาหารทะเลของจังหวัดสงขลา</t>
  </si>
  <si>
    <t>โครงการ PSU-CIRPUS ด้านชุมชน</t>
  </si>
  <si>
    <t>การพัฒนาอุปกรณ์ปอกลูกตาลเชิงการยศาตร์</t>
  </si>
  <si>
    <t>การปรับปรุงสถานีงานโดยใช้หลักการทางยศาสตร์</t>
  </si>
  <si>
    <t>การป้องกันการกัดเซาะตลิ่งโดยใช้แผนยางพารา</t>
  </si>
  <si>
    <t>โครงการวิจัยยางพาราร่วมกับภาคเอกชน</t>
  </si>
  <si>
    <t>Characterization and Treatment of N-Nitrosodimthylamine Precusors in Source Water of Bangkok</t>
  </si>
  <si>
    <t>ทุนพัฒนานักวิจัย</t>
  </si>
  <si>
    <t>Analytical Solutions for Estimating Phase-averaged Water Wave Energy Spectra</t>
  </si>
  <si>
    <t>ทุ่นส่งเสริมนักวิจัยรุ่นใหม่</t>
  </si>
  <si>
    <t>INVESTIGATION TIME-DEPENDENT UNDRAINED SHEAR BEHAVIOUR OF SOFT MARINE CLAY UNDER THERMAL LOADIND : CAUSE STUDY OF PAKPANANG CLAY</t>
  </si>
  <si>
    <t>การวิจัยเชิงนโยบายในการบริหารจัดการเงินสงเคราะห์ (CESS)</t>
  </si>
  <si>
    <t>อัตรส่วนที่เหมาะสมของเชื้อเพลิงอัดเม็ดขี้เลื่อยไม้ยางพาราและถ่านหินลิกไนต์ เพื่อลดมลพิษทางอากาศจากการเผาไหม้</t>
  </si>
  <si>
    <t>การปรับปรุงคุณภาพน้ำที่ปนเปื้อนสนิมเหล็กด้วยวัสดุเคลือบแมงกานีสออกไซด์</t>
  </si>
  <si>
    <t>โครงการระบบผลิตไปโอดีเซลจากกรกไขปาล์มแบบต่อเนื่องด้วยเครื่องปฏิกรณ์ท่อผสมแบบสถิตร่วมกับคลื่นเสียงอัลตราโซนิก</t>
  </si>
  <si>
    <t>โครงการการเพิ่มประสิทธิภาพการผลิตก๊าชชีวภาพจากมูลฝอยและน้ำชะขยะมูลฝอยด้วยถังหมักไร้อากาศร่วมถึงกับถังปฏิการณ์ชีวภาพเมมเบรนแบบไร้อากาศ</t>
  </si>
  <si>
    <t>วงจรรวมแอนาลอกไฟเลี้ยงต่ำ สำหรับงานตรวจวัดทางชีวการแพทย์ในเทคโนโลยีมอส</t>
  </si>
  <si>
    <t>การแต่งแร่เฟลด์สปาร์เกรดต่ำ แหล่งหมู่เหมืองนบพตำ</t>
  </si>
  <si>
    <t>ชุดโครงการเพิ่มประสิทธิภาพในการพัฒนาระบบรางด้วยการเพิ่มสัดส่วนการขนส่งสินค้าของระบบรางและการเพิ่มศักยภาพการผลิตชิ้นส่วนรถไฟในประเทศไทย</t>
  </si>
  <si>
    <t>ระบบคัดแยกคุณภาพทะเลปาล์มอัตโนมัติสำหรับลานรับซื้อปาล์ม</t>
  </si>
  <si>
    <t>มิตรชัย จงเชี่ยวชำนาญ (EE)</t>
  </si>
  <si>
    <t>ผลการเปลี่ยนแปลงสภาพภูมิอากาศต่อวอเตอร์ฟุตพรินต์การขาแคลนน้ำของพืชเศรษฐกิจในกลุ่มน้ำชี</t>
  </si>
  <si>
    <t>โครงการสถานีผลิตไฟฟ้าจากพลังงานลมขนาด 80kw</t>
  </si>
  <si>
    <t>เครื่องวิเคราะห์เปอร์เซ็นต์เนื้อยางแห้งในยางก้อนถ้วยด้วยเทคนิคคลื่นความถี่สูง</t>
  </si>
  <si>
    <t>ระบบผลิตไบโอดีเซลจากกรดไขปาล์มแบบต่อเนื่องด้วยเครื่องปฏิกรณ์ท่อผสมแบบสถิตร่วมกับคลื่นเสียงอัลตราโซนิก</t>
  </si>
  <si>
    <t>ศักยภาพการผลิตหญ้าโตไวและคุณสมบัติผลิตพืชอาหารสัตว์และพลังงาน</t>
  </si>
  <si>
    <t xml:space="preserve">   KPI 4 ร้อยละของนักศึกษาที่สอบผ่านเกณฑ์การทดสอบความรู้ความสามารถด้านภาษาต่างประเทศ (รายวิชา 890-101 และ 890-102)</t>
  </si>
  <si>
    <t>1. ยังไม่แยกสาขาวิชา</t>
  </si>
  <si>
    <t>2. วิศวกรรมไฟฟ้า</t>
  </si>
  <si>
    <t>3. วิศวกรรมชีวการแพทย์</t>
  </si>
  <si>
    <t>4. วิศวกรรมเครื่องกล</t>
  </si>
  <si>
    <t>5. วิศวกรรมเมคาทรอนิกส์</t>
  </si>
  <si>
    <t>6. วิศวกรรมโยธา</t>
  </si>
  <si>
    <t>7. วิศวกรรมสิ่งแวดล้อม</t>
  </si>
  <si>
    <t>8. วิศวกรรมอุตสาหการ</t>
  </si>
  <si>
    <t>9. วิศวกรรมการผลิต</t>
  </si>
  <si>
    <t>10. วิศวกรรมเคมี</t>
  </si>
  <si>
    <t>11. วิศวกรรมเหมืองแร่</t>
  </si>
  <si>
    <t>12. วิศวกรรมวัสดุ</t>
  </si>
  <si>
    <t>13. วิศวกรรมคอมพิวเตอร์</t>
  </si>
  <si>
    <t>14. วิศวกรรมคอมพิวเตอร์ (วข.ภูเก็ต)</t>
  </si>
  <si>
    <t>รวมทุกสาขาวิชา</t>
  </si>
  <si>
    <t>แหล่งข้อมูลO: กองทะเบียนและประมวลผล</t>
  </si>
  <si>
    <t>หน่วยงานผู้รับผิดชอบ:  กองทะเบียนและประมวลผล</t>
  </si>
  <si>
    <t>F-Table-IQA_2.1 (8b)-09-2016</t>
  </si>
  <si>
    <t>Mr.Branislav Arso Borovac</t>
  </si>
  <si>
    <t>ภ.เครื่องกล</t>
  </si>
  <si>
    <t>Mr.Peter Josef Brenner</t>
  </si>
  <si>
    <t>Diploma</t>
  </si>
  <si>
    <t>เงินงบประมาณ</t>
  </si>
  <si>
    <t>ประชุมวิชาการระดับนานาชาติ</t>
  </si>
  <si>
    <t>ฐานข้อมูล KPIs วิจัย</t>
  </si>
  <si>
    <t>สมใจ จันทร์อุดม</t>
  </si>
  <si>
    <t>สราวุธ จริตงาม</t>
  </si>
  <si>
    <t>เกียรติศักดิ์ เส้งช่วย</t>
  </si>
  <si>
    <t>นศ.ป.โท MnE</t>
  </si>
  <si>
    <t>ศิรินภา จิตอารี</t>
  </si>
  <si>
    <t>1-10</t>
  </si>
  <si>
    <t>นศ. ป.เอก ChE</t>
  </si>
  <si>
    <t>วารสารวิชาการระดับนานาชาติ : ที่อยู่ในฐานข้อมูล ISI
(มี Impact Factor  =0.575)</t>
  </si>
  <si>
    <t>มัทนา ฆังคะมโณ</t>
  </si>
  <si>
    <t>ศิริณี ทองปัญจา</t>
  </si>
  <si>
    <t>จรงค์พันธ์  มุสิกะวงศ์</t>
  </si>
  <si>
    <t>ธนิต เฉลิมยานนท์</t>
  </si>
  <si>
    <t>คณะวิศวกรรมศาสตร์</t>
  </si>
  <si>
    <t>ตัวบ่งชี้</t>
  </si>
  <si>
    <t>KPIs ปีการศึกษา</t>
  </si>
  <si>
    <t xml:space="preserve"> ด้านวิจัย</t>
  </si>
  <si>
    <t>เป้าหมาย</t>
  </si>
  <si>
    <t>(สัดส่วน)</t>
  </si>
  <si>
    <t>ผลการดำเนินงาน</t>
  </si>
  <si>
    <t>คะแนน</t>
  </si>
  <si>
    <t>(ร้อยละ)</t>
  </si>
  <si>
    <t>ด้านผลิตบัณฑิต</t>
  </si>
  <si>
    <t>5 คะแนน = ร้อยละ 100
4 คะแนน = ร้อยละ 90-99
3 คะแนน = ร้อยละ 80-89
2 คะแนน = ร้อยละ 70-79
1 คะแนน = ร้อยละ 60-69
0 คะแนน = &lt;ร้อยละ 60</t>
  </si>
  <si>
    <t>ด้านบริการวิชาการ</t>
  </si>
  <si>
    <t>ทั้งหมด</t>
  </si>
  <si>
    <t>ป.โท</t>
  </si>
  <si>
    <t>จำนวน นศ.ทั้งหมด</t>
  </si>
  <si>
    <t>แหล่งข้อมูล O: กองทะเบียนและประมวลผล</t>
  </si>
  <si>
    <t>หน่วยงานรับผิดชอบ: กองทะเบียนและประมวลผล</t>
  </si>
  <si>
    <t>(0/32)</t>
  </si>
  <si>
    <t>HUY NGUYEN HUU</t>
  </si>
  <si>
    <t>CHHENGLONG TAN</t>
  </si>
  <si>
    <t>JI CHENG WANG</t>
  </si>
  <si>
    <t>วฤทธิ์ วิชกูล</t>
  </si>
  <si>
    <t>RITHY KAN</t>
  </si>
  <si>
    <t>ธนิยา เกาศล</t>
  </si>
  <si>
    <t>TOKLA EOM</t>
  </si>
  <si>
    <t>SOPANHA HUON</t>
  </si>
  <si>
    <t>จรงค์พันธ์ มุสิกะวงศ์</t>
  </si>
  <si>
    <t xml:space="preserve">LAM NGOC TRA MY </t>
  </si>
  <si>
    <t>HENDRO FERRY JOEL LAMI</t>
  </si>
  <si>
    <t>วิกลม ธีรภาพขจรเดช</t>
  </si>
  <si>
    <t>8. ข้อมูลองค์ประกอบตามแผนพัฒนามหาวิทยาลัย</t>
  </si>
  <si>
    <t xml:space="preserve">  8.1 จำนวนนักศึกษา ม.อ. ไปต่างประเทศ หรือเข้าร่วมกิจกรรมกับนักศึกษาต่างชาติที่จัดในประเทศไทย (มีโครงการรองรับ หรือมีโครงการร่วม)</t>
  </si>
  <si>
    <t>จำนวนนักศึกษาทั้งหมด</t>
  </si>
  <si>
    <t>จำนวนนักศึกษา ม.อ.ที่ไปต่างประเทศ หรือเข้าร่วมกิจกรรมกับนักศึกษาต่างชาติ ที่จัดในประเทศไทย</t>
  </si>
  <si>
    <t>คะแนนประเมิน</t>
  </si>
  <si>
    <t>ไปต่างประเทศ</t>
  </si>
  <si>
    <t>ร่วมกิจกรรมกับ นศ.ต่างชาติ</t>
  </si>
  <si>
    <t>ไปต่างประเทศ/ร่วมกิจกรรม</t>
  </si>
  <si>
    <t>9. ไม่มีสาขาวิชาเอก</t>
  </si>
  <si>
    <r>
      <t>นิยาม</t>
    </r>
    <r>
      <rPr>
        <sz val="14"/>
        <rFont val="Angsana New"/>
        <family val="1"/>
      </rPr>
      <t xml:space="preserve"> :  - จำนวน นศ.ไปต่างประเทศ ไม่ว่าจะไปเรียนตามหลักสูตร/โครงการอื่นๆ โดยมีการทำหนังสือขอนุมัติไปต่างประเทศ</t>
    </r>
  </si>
  <si>
    <t xml:space="preserve">             - จำนวน นศ.เข้าร่วมกิจกรรม สามารถนับได้ทุกกรณี ไม่ว่านศ.เป็นผู้จัด หรือ นศ.เข้าร่วม</t>
  </si>
  <si>
    <r>
      <t xml:space="preserve">             - กรณีที่ นศ.ของคณะฯ ไปนำเสนอผลงานที่ประชุมวิชาการระดับนานาชาติที่จัดในประเทศไทย </t>
    </r>
    <r>
      <rPr>
        <b/>
        <u val="single"/>
        <sz val="14"/>
        <rFont val="Angsana New"/>
        <family val="1"/>
      </rPr>
      <t xml:space="preserve">นับได้ </t>
    </r>
    <r>
      <rPr>
        <sz val="14"/>
        <rFont val="Angsana New"/>
        <family val="1"/>
      </rPr>
      <t>เพราะเป็นการจัดประชุมวิชาการระดับนานาชาติ ซึ่งนศ.ที่เข้าร่วมได้มีการพัฒนาทักษะทางภาษาอังกฤษ</t>
    </r>
  </si>
  <si>
    <r>
      <t xml:space="preserve">            - หากมีนศ.ต่างชาติของคณะฯ ไปนำเสนอผลงานที่ประชุมวิชาการระดับนานาชาติที่จัดในประเทศไทย </t>
    </r>
    <r>
      <rPr>
        <b/>
        <u val="single"/>
        <sz val="14"/>
        <rFont val="Angsana New"/>
        <family val="1"/>
      </rPr>
      <t>นับไม่ได้</t>
    </r>
    <r>
      <rPr>
        <sz val="14"/>
        <rFont val="Angsana New"/>
        <family val="1"/>
      </rPr>
      <t xml:space="preserve"> เพราะตัวบ่งชี้นี้ต้องการพัฒนานศ.ไทย ให้มีการพัฒนาด้านภาษาอังกฤษ โดย นศ.ต่างชาติดังกล่าว สามารถนำไปนับในตัวบ่งชั้ที่ 10.3 สัดส่วนจำนวน นศ.ต่างชาติระดับบัณฑิตศึกษา</t>
    </r>
  </si>
  <si>
    <r>
      <t xml:space="preserve">            - คณะฯ มีการจัดโครงการบรรยายพิเศษ โดย Professor ชาวต่างชาติและมีนศ.ของคณะฯ ทั้งชาวไทยและชาวต่างชาติเข้าร่วมกิจรรมดังกล่าว สามารถ</t>
    </r>
    <r>
      <rPr>
        <b/>
        <u val="single"/>
        <sz val="14"/>
        <rFont val="Angsana New"/>
        <family val="1"/>
      </rPr>
      <t>นับได้เฉพาะนศ.ชาวไทย</t>
    </r>
    <r>
      <rPr>
        <sz val="14"/>
        <rFont val="Angsana New"/>
        <family val="1"/>
      </rPr>
      <t xml:space="preserve"> เพราะ นศ.ที่เข้าร่วมได้มีโอกาสฝึกทักษะในการฟัง พูด อ่าน เขียน ภาษาอังกฤษจากการบรรยายพิเศษดังกล่าว</t>
    </r>
  </si>
  <si>
    <r>
      <t xml:space="preserve">           - </t>
    </r>
    <r>
      <rPr>
        <b/>
        <sz val="14"/>
        <rFont val="Angsana New"/>
        <family val="1"/>
      </rPr>
      <t>เกณฑ์การประเมิน เทียบบัญญัติไตรยางค์โดยปีการศึกษา 2557 กำหนดร้อยละ 8  เท่ากับ 5 คะแนน</t>
    </r>
  </si>
  <si>
    <t>หน่วยงานรับผิดชอบ : กิจการนักศึกษา/องค์กรสัมพันธ์</t>
  </si>
  <si>
    <t xml:space="preserve">                      O : องค์กรสัมพันธ์</t>
  </si>
  <si>
    <t xml:space="preserve">     8.1 (2)  ข้อมูลการเดินทางไปต่างประเทศ หรือเข้าร่วมกิจกรรมกับนักศึกษาต่างชาติที่จัดในประเทศไทยของนักศึกษาคณะวิศวกรรมศาสตร์ (มีโครงการรองรับหรือมีโครงการร่วม)</t>
  </si>
  <si>
    <t>หัวข้อกิจกรรม</t>
  </si>
  <si>
    <t>ภาควิชา/หลักสูตร</t>
  </si>
  <si>
    <t>ลักษณะกิจกรรม</t>
  </si>
  <si>
    <t xml:space="preserve"> วัตถุประสงค์
หรือรายละเอียดกิจกรรม</t>
  </si>
  <si>
    <t>ได้ฝึกงานภายใต้โครงการความร่วมมือกับ U. of Novi Sad (Serbia)</t>
  </si>
  <si>
    <t>เดินทางไปต่างประเทศ</t>
  </si>
  <si>
    <t>Training / Internship</t>
  </si>
  <si>
    <t>ได้ฝึกงานภายใต้โครงการความร่วมมือกับ U. of Novi Sad</t>
  </si>
  <si>
    <t>ได้ฝึกงานภายใต้โครงการความร่วมมือกับ Fukui College</t>
  </si>
  <si>
    <t xml:space="preserve">       KPI 11 ร้อยละของนักศึกษาต่างประเทศและนักศึกษาแลกเปลี่ยนต่อจำนวนนักศึกษาทั้งหมด</t>
  </si>
  <si>
    <t>นศ.ต่างประเทศ</t>
  </si>
  <si>
    <t>ระดับ</t>
  </si>
  <si>
    <t>นศ.ไปต่างประเทศ/ร่วมกิจกรรม</t>
  </si>
  <si>
    <t>นศ.ต่างประเทศ/นศ.ไปต่างประเทศ/ร่วมกิจกรรม</t>
  </si>
  <si>
    <t>ร้อยละของนศ.ต่างประเทศฯ
(ปัดเศษทศนิยมทิ้ง)</t>
  </si>
  <si>
    <t xml:space="preserve">    8.4 ร้อยละของหลักสูตรนานาชาติระดับบัณฑิตศึกษา</t>
  </si>
  <si>
    <t>หลักสูตร ป.โท (ทั้งหมด)</t>
  </si>
  <si>
    <t>หลักสูตร ป.โท (นานาชาติ)</t>
  </si>
  <si>
    <t>หลักสูตร ป.เอก (ทั้งหมด)</t>
  </si>
  <si>
    <t>หลักสูตร ป.เอก (นานาชาติ)</t>
  </si>
  <si>
    <t>ร้อยละหลักสูตรนานาชาติ</t>
  </si>
  <si>
    <t>แหล่งข้อมูล O:  กลุ่มงานสนับสนุนวิชาการและกิจการนักศึกษา</t>
  </si>
  <si>
    <t>แหล่งข้อมูล O: ภาควิชา/หลักสูตร</t>
  </si>
  <si>
    <t>16. หลักสูตรวิศวกรรมศาสตรบัณฑิต สาขาวิชาวิศวกรรมอุตสาหการ</t>
  </si>
  <si>
    <t>8.หลักสูตรปรัชญาดุษฎีบัณฑิต สาขาวิชาวิศวกรรมเครื่องกล</t>
  </si>
  <si>
    <t>หลักสูตร</t>
  </si>
  <si>
    <r>
      <t xml:space="preserve">    2.3  ผลงานทางวิชาการของอาจารย์ประจำและนักวิจัย </t>
    </r>
    <r>
      <rPr>
        <b/>
        <sz val="18"/>
        <color indexed="10"/>
        <rFont val="Angsana New"/>
        <family val="1"/>
      </rPr>
      <t>ที่ตีพิมพ์เผยแพร่ในระดับนานาชาติ</t>
    </r>
  </si>
  <si>
    <t>อาจารย์ประจำหลักสูตร</t>
  </si>
  <si>
    <t>ผ่านการอบรม</t>
  </si>
  <si>
    <t>ไม่ผ่านการอบรม</t>
  </si>
  <si>
    <t>1. ดร. สมใจ จันทร์อุดม</t>
  </si>
  <si>
    <t>1.หลักสูตรวิศวกรรมศาสตรบัณฑิต สาขาวิชาวิศวกรรมไฟฟ้า</t>
  </si>
  <si>
    <t>2.หลักสูตรวิศวกรรมศาสตรบัณฑิต สาขาวิชาวิศวกรรมชีวการแพทย์</t>
  </si>
  <si>
    <t>3.หลักสูตรวิศวกรรมศาสตรมหาบัณฑิต สาขาวิชาวิศวกรรมไฟฟ้า</t>
  </si>
  <si>
    <t>4.หลักสูตรปรัชญาดุษฎีบัณฑิต สาขาวิชาวิศวกรรมไฟฟ้า</t>
  </si>
  <si>
    <t>6.หลักสูตรวิศวกรรมศาสตรบัณฑิต สาขาวิชาวิศวกรรมเมคาทรอนิกส์</t>
  </si>
  <si>
    <t>7.หลักสูตรวิศวกรรมศาสตรมหาบัณฑิต สาขาวิชาวิศวกรรมเครื่องกล</t>
  </si>
  <si>
    <t>9.หลักสูตรวิศวกรรมศาสตรบัณฑิต สาขาวิชาวิศวกรรมโยธา</t>
  </si>
  <si>
    <t>10.หลักสูตรวิศวกรรมศาสตรบัณฑิต สาขาวิชาวิศวกรรมสิ่งแวดล้อม</t>
  </si>
  <si>
    <t>11.หลักสูตรวิศวกรรมศาสตรมหาบัณฑิต สาขาวิชาวิศวกรรมโยธา</t>
  </si>
  <si>
    <t>12.หลักสูตรวิศวกรรมศาสตรมหาบัณฑิต สาขาวิชาวิศวกรรมสิ่งแวดล้อม</t>
  </si>
  <si>
    <t>13.หลักสูตรปรัชญาดุษฎีบัณฑิต สาขาวิชาวิศวกรรมโยธา</t>
  </si>
  <si>
    <t>14.หลักสูตรปรัชญาดุษฎีบัณฑิต สาขาวิชาวิศวกรรมสิ่งแวดล้อม</t>
  </si>
  <si>
    <t>15.หลักสูตรวิศวกรรมศาสตรบัณฑิต สาขาวิชาวิศวกรรมการผลิต</t>
  </si>
  <si>
    <t>17.หลักสูตรวิศวกรรมศาสตรมหาบัณฑิต สาขาวิชาวิศวกรรมอุตสาหการและระบบ</t>
  </si>
  <si>
    <t>18.หลักสูตรวิศวกรรมศาสตรมหาบัณฑิต สาขาวิชาการจัดการอุตสาหกรรม</t>
  </si>
  <si>
    <t>20.หลักสูตรปรัชญาดุษฎีบัณฑิต สาขาวิชาวิศวกรรมอุตสาหการและระบบ</t>
  </si>
  <si>
    <t>21.หลักสูตรวิศวกรรมศาสตรบัณฑิต สาขาวิชาวิศวกรรมเคมี</t>
  </si>
  <si>
    <t>22.หลักสูตรวิศวกรรมศาสตรมหาบัณฑิต สาขาวิชาวิศวกรรมเคมี</t>
  </si>
  <si>
    <t>23.หลักสูตรปรัชญาดุษฎีบัณฑิต สาขาวิชาวิศวกรรมเคมี</t>
  </si>
  <si>
    <t>24.หลักสูตรวิศวกรรมศาสตรบัณฑิต สาขาวิชาวิศวกรรมเหมืองแร่</t>
  </si>
  <si>
    <t>25.หลักสูตรวิศวกรรมศาสตรบัณฑิต สาขาวิชาวิศวกรรมวัสดุ</t>
  </si>
  <si>
    <t>26.หลักสูตรวิศวกรรมศาสตรมหาบัณฑิต สาขาวิชาวิศวกรรมเหมืองแร่</t>
  </si>
  <si>
    <t>27.หลักสูตรวิศวกรรมศาสตรมหาบัณฑิต สาขาวิชาวิศวกรรมวัสดุ</t>
  </si>
  <si>
    <t>28.หลักสูตรปรัชญาดุษฎีบัณฑิต สาขาวิชาวิศวกรรมวัสดุ</t>
  </si>
  <si>
    <t>29.หลักสูตรวิศวกรรมศาสตรบัณฑิต สาขาวิชาวิศวกรรมคอมพิวเตอร์</t>
  </si>
  <si>
    <t>30.หลักสูตรวิศวกรรมศาสตรมหาบัณฑิต สาขาวิชาวิศวกรรมคอมพิวเตอร์</t>
  </si>
  <si>
    <t>31.หลักสูตรปรัชญาดุษฎีบัณฑิต สาขาวิชาวิศวกรรมคอมพิวเตอร์</t>
  </si>
  <si>
    <t>32.หลักสูตรวิทยาศาสตรมหาบัณฑิต สาขาวิชาการจัดการเทคโนโลยีสารสนเทศ</t>
  </si>
  <si>
    <t>P</t>
  </si>
  <si>
    <t>1. ผศ.ดร.วรรณรัช สันติอมรทัต</t>
  </si>
  <si>
    <t>2. ผศ.ดร.แสงสุรีย์ วสุพงศ์อัยยะ</t>
  </si>
  <si>
    <t>3. ผศ.ดร.วชรินทร์ แก้วอภิชัย</t>
  </si>
  <si>
    <t>(วิทยาเขตภูเก็ต)</t>
  </si>
  <si>
    <t>(วิทยาเขตหาดใหญ่)</t>
  </si>
  <si>
    <t>2. ผศ.ดร.วโรดม วีระพันธ์</t>
  </si>
  <si>
    <t>1. รศ.ดร.ทวีศักดิ์  เรืองพีระกุล</t>
  </si>
  <si>
    <t>2. รศ.ดร.สินชัย กมลภิวงศ์</t>
  </si>
  <si>
    <t>3. รศ.ดร.มนตรี กาญจนะเดชะ</t>
  </si>
  <si>
    <t>4. ผศ.ดร.พิชญา ตัณฑัยย์</t>
  </si>
  <si>
    <t>5. ผศ.ดร.ธเนศ เคารพาพงศ์</t>
  </si>
  <si>
    <t>5. หลักสูตรวิศวกรรมศาสตรบัณฑิต สาขาวิชาวิศวกรรมเครื่องกล</t>
  </si>
  <si>
    <t>พงศ์พัฒน์ สนทะมิโน</t>
  </si>
  <si>
    <t>2. รศ.คณดิถ  เจษฎ์พัฒนานนท์</t>
  </si>
  <si>
    <t>1. ดร.วฤทธิ์ วิชกูล</t>
  </si>
  <si>
    <t>1. รศ.ดร.พรชัย  พฤกษ์ภัทรานนต์</t>
  </si>
  <si>
    <t>2. รศ.บุญเจริญ  วงศ์กิตติศึกษา</t>
  </si>
  <si>
    <t>3. ผศ. สาวิตร์  ตัณฑนุช</t>
  </si>
  <si>
    <t>4. ดร.รักกฤตว์  ดวงสร้อยทอง</t>
  </si>
  <si>
    <t>1. รศ.ดร.ณัฎฐา  จินดาเพ็ชร์</t>
  </si>
  <si>
    <t>2 รศ.ดร.เกริกชัย  ทองหนู</t>
  </si>
  <si>
    <t>3. ผศ.ดร.วิกลม  ธีรภาพขจรเดช</t>
  </si>
  <si>
    <t>4. รศ.ดร.มิตรชัย จงเชี่ยวชำนาญ</t>
  </si>
  <si>
    <t>1. ผศ.ดร.สุนทร  วิทูสุรพจน์</t>
  </si>
  <si>
    <t>2. ผศ.ดร.วัชรวลี ตั้งคุปตานนท์</t>
  </si>
  <si>
    <t>4. ดร.อนันท์ ชกสุริวงค์</t>
  </si>
  <si>
    <t>5. ดร.สูรีนา  มะตาหยง</t>
  </si>
  <si>
    <t>1. ผศ.ดร.มนูญ มาศนิยม</t>
  </si>
  <si>
    <t>2. รศ.ดร. พิษณุ บุญนวล</t>
  </si>
  <si>
    <t>3. ดร.พงศ์พัฒน์ สนทะมิโน</t>
  </si>
  <si>
    <t>4. อ.พงศ์ศิริ จุลพงศ์</t>
  </si>
  <si>
    <t>5. อ.วิฆเนศว์ ดำคง</t>
  </si>
  <si>
    <t>1. ผศ.ดร. ประภาศ เมืองจันทร์บุรี</t>
  </si>
  <si>
    <t>2. ผศ.ดร. ธวัชชัย ปลูกผล</t>
  </si>
  <si>
    <t>3. รศ.กัลยาณี คุปตานนท์</t>
  </si>
  <si>
    <t>4. ผศ.ดร. วิษณุ ราชเพ็ชร</t>
  </si>
  <si>
    <t>5. ดร.มัทนา ฆังคะมโน</t>
  </si>
  <si>
    <t>5.ดร.พงศ์อินทร์ อินทฤทธิ์</t>
  </si>
  <si>
    <t>ü</t>
  </si>
  <si>
    <t>5. ผศ.ดร.กุสุมาลย์  เฉลิมยานนท์</t>
  </si>
  <si>
    <t>1. ดร.วิชัยรัตน์ แก้วเจือ</t>
  </si>
  <si>
    <t>2. รศ.ดร.สุชาติ ลิ่มกตัญญู</t>
  </si>
  <si>
    <t>4. ดร.อรกมล วังอภิสิทธิ์</t>
  </si>
  <si>
    <t>1. รศ.ดร.อุดมผล พืชน์ไพบูลย์</t>
  </si>
  <si>
    <t>3. ดร.วัสสา คงนคร</t>
  </si>
  <si>
    <t>2. ผศ.ดร.จรีรัตน์ สกุลรัตน์</t>
  </si>
  <si>
    <t>5. ดร.สุรางคนา ตรังคานนท์</t>
  </si>
  <si>
    <t>4. รศ.ดร.สราวุธ จริตงาม</t>
  </si>
  <si>
    <t>1. ผศ.ดร.ปรเมศวร์ เหลือเทพ</t>
  </si>
  <si>
    <t>3. ผศ.ดร.ปฐเมศ ผาณิตพจมาน</t>
  </si>
  <si>
    <t>2. ผศ.ดร.ธนันท์ ชุบอุปการ</t>
  </si>
  <si>
    <t>4. ผศ.ดร.ภาสกร ชัยวิริยะวงศ์</t>
  </si>
  <si>
    <t>5. ดร.ชัชวิน ศรีสุวรรณ</t>
  </si>
  <si>
    <t>1. รศ.ดร.ธนิยา เกาศล</t>
  </si>
  <si>
    <t>2. รศ.ดร.สุเมธ ไชยประพัทธ์</t>
  </si>
  <si>
    <t>4. รศ.ดร.ธนิต เฉลิมยานนท์</t>
  </si>
  <si>
    <t>5. รศ.ดร.วรพจน์ ประชาเสรี</t>
  </si>
  <si>
    <t>1. ดร.ชัชวิน ศรีสุวรรณ</t>
  </si>
  <si>
    <t>5. ผศ.ดร.ภาสกร ชัยวิริยะวงศ์</t>
  </si>
  <si>
    <t>4. ผศ.ดร.ปรเมศวร์ เหลือเทพ</t>
  </si>
  <si>
    <t>1. ผศ.ดร.จรงค์พันธ์ มุสิกะวงศ์</t>
  </si>
  <si>
    <t>3. รศ.ดร.ธนิยา เกาศล</t>
  </si>
  <si>
    <t>1. รศ.ดร.กุลชนาฐ ประเสริฐสิทธิ์</t>
  </si>
  <si>
    <t>4. รศ.ดร.สุกฤทธิรา รัตนวิไล</t>
  </si>
  <si>
    <t>5. รศ.ดร.สุภวรรณ ฏิระวณิชย์กุล</t>
  </si>
  <si>
    <t>1. อ.ชลิตา หิรัญสุข</t>
  </si>
  <si>
    <t>2. ดร.จีระภา  สุขแก้ว</t>
  </si>
  <si>
    <t>3. รศ. ไพโรจน์ คีรีรัตน์</t>
  </si>
  <si>
    <t>4. ดร.ปรมินทร์ เณรานนท์</t>
  </si>
  <si>
    <t>1. ดร.กิตตินันท์ มลิวรรณ</t>
  </si>
  <si>
    <t>2. อ.ประกิต หงษ์หิรัญเรือง</t>
  </si>
  <si>
    <t>3. รศ.ดร.สุธรรม นิยมวาส</t>
  </si>
  <si>
    <t>4. รศ.กำพล ประทีปชัยกูร</t>
  </si>
  <si>
    <t>5. ผศ.ดร.ธีระยุทธ หลีวิจิตร</t>
  </si>
  <si>
    <t>1. ดร.มักตาร์ แวหะยี</t>
  </si>
  <si>
    <t>2. ผศ.ดร.ภาสกร เวสสะโกศล</t>
  </si>
  <si>
    <t>3. รศ.ดร.สุธีระ ประเสริฐสรรพ์</t>
  </si>
  <si>
    <t>4. ผศ.ดร.ชยุต นันทดุสิต</t>
  </si>
  <si>
    <t>5. ดร.กฤช สมนึก</t>
  </si>
  <si>
    <t>1. ผศ.ภาสกร เวสสะโกศล</t>
  </si>
  <si>
    <t>2. ดร.มักตาร์ แวหะยี</t>
  </si>
  <si>
    <t>3. ผศ.ดร.ชยุต นันทดุสิต</t>
  </si>
  <si>
    <t>4. รศ.ดร.สุธีระ ประเสริฐสรรพ์</t>
  </si>
  <si>
    <t>1. รศ.วนิดา  รัตนมณี</t>
  </si>
  <si>
    <t>5. ผศ.พิจิตร  พิศสุวรรณ</t>
  </si>
  <si>
    <t>1. ดร.วนัฐฌพงษ์  คงแก้ว</t>
  </si>
  <si>
    <t>2. ผศ.เจริญ  เจตวิจิตร</t>
  </si>
  <si>
    <t>3. ผศ.คำรณ  พิทักษ์</t>
  </si>
  <si>
    <t>4. รศ.สมชาย  ชูโฉม</t>
  </si>
  <si>
    <t>5. อ.ศิวศิษย์ วิทยศิลป์</t>
  </si>
  <si>
    <t>1 รศ.ดร.เสกสรร  สุธรรมานนท์</t>
  </si>
  <si>
    <t>2. ผศ.ดร.สุภาพรรณ  ไชยประพัทธ์</t>
  </si>
  <si>
    <t>4. รศ.ดร.นิกร  ศิริวงศ์ไพศาล</t>
  </si>
  <si>
    <t>5. ผศ.ดร.นภิสพร  มีมงคล</t>
  </si>
  <si>
    <t>1. รศ.สมชาย  ชูโฉม</t>
  </si>
  <si>
    <t>1. รศ.ดร.นิกร  ศิริวงศ์ไพศาล</t>
  </si>
  <si>
    <t>2. ผศ.ดร.รัญชนา  สินธวาลัย</t>
  </si>
  <si>
    <t>3. ผศ.ดร.วรรณรัช  สันติอมรทัต</t>
  </si>
  <si>
    <t>(12/32)</t>
  </si>
  <si>
    <t>ข้อมูลการดำเนินงาน คณะวิศวกรรมศาสตร์ มหาวิทยาลัยสงขลานครินทร์ ประจำปีการศึกษา 2559/งปม.2559</t>
  </si>
  <si>
    <t>ปีการศึกษา 2557 - 2559</t>
  </si>
  <si>
    <t xml:space="preserve"> กรอบเวลาของข้อมูล : 1 มิ.ย. 57 - 31 ก.ค. 60</t>
  </si>
  <si>
    <t>เพิ่มจากปี 2558</t>
  </si>
  <si>
    <t>คะแนน
ปี 2559</t>
  </si>
  <si>
    <t>ข้อมูลการดำเนินงาน คณะวิศวกรรมศาสตร์ มหาวิทยาลัยสงขลานครินทร์ ประจำปีการศึกษา 2557 - 2559</t>
  </si>
  <si>
    <t>ปีงบประมาณ 2557 - 2559</t>
  </si>
  <si>
    <t xml:space="preserve"> กรอบเวลาของข้อมูล: 1 ต.ค. 56 - 30 ก.ย. 59</t>
  </si>
  <si>
    <t>ความสอดคล้องของโต๊ะและเก้าอี้ในห้องเรียนกับขนาดสัดส่วนร่างกายของนักเรียนระดับชั้นประถมศึกษา</t>
  </si>
  <si>
    <t>ผลสัมฤทธิ์ทางการศึกษาของนักศึกษาสาขาวิชาวิศวกรรมการผลิตที่เข้าเรียนโดยวิธีรับตรง</t>
  </si>
  <si>
    <t>เจริญ เจตวิจิตร (IE)</t>
  </si>
  <si>
    <t>การศึกษาสถานภาพทางการศึกษาของนักศึกษาระดับปริญญาตรีที่ทุจริตในการวัดผล</t>
  </si>
  <si>
    <t>การพัฒนาหัวฉีดเจ็ทสำหรับดูดจับวัตถุแบบไม่สัมผัส</t>
  </si>
  <si>
    <t>เงื่อนไขที่เหมาสมสำหรับการอบแห้งยางแผ่นอย่างรวดเร็ว</t>
  </si>
  <si>
    <t>ทุนวิจัยต่อยอดเพื่อสร้างนวัตกรรมยางพารา</t>
  </si>
  <si>
    <t>หุ่นยนต์ผู้ช่วยอัตโนมัติสำหรับการฟื้นฟูกล้ามเนื้อแขน</t>
  </si>
  <si>
    <t>ปรมินทร์ เณรานนท์ (ME)</t>
  </si>
  <si>
    <t>การหาสภาวะที่เหมาะสมด้วยวิธีการพื้นผิวตอบสนองในการผลิตเอทานอลจากทะลายปาล์มโดยใช้ยีสต์</t>
  </si>
  <si>
    <t>การปรับปรุงคุณภาพแอสฟัลต์ที่นำกลับมาใช้ใหม่ในการสร้างถนนด้วยการผสมน้ำยางธรรมชาติ</t>
  </si>
  <si>
    <t>สราวุธ จริตงาม (CE)</t>
  </si>
  <si>
    <t>ทุนวิจัยโครงการ สนับสนุนการดำเนินโครงการวิจัยยางพารากับเอกชน</t>
  </si>
  <si>
    <t>การปรับปรุงระบบการผลิตเพื่อสนับสนุนการไหลแบบต่อเนื่อง</t>
  </si>
  <si>
    <t>ฉนวนกันเสียงและความร้อนจากโฟมยาง</t>
  </si>
  <si>
    <t>ทุนสนับสนุนการวิจัยพัฒนาสิ่งประดิษฐ์และนวัตกรรมยางพารา</t>
  </si>
  <si>
    <t>คอมพอสิตลดการสั่นสะเทือนจากยางธรรมชาติ</t>
  </si>
  <si>
    <t>ผลจากการเสริมแรงยางพาราด้วยตัวเติมนาโนสามชนิดคาร์บอนแบล็ค คาร์บอนแบล็คที่เคลือบด้วยไฮโดรฟิลิคซิลิกา และคาร์บอนแบล็คที่เคลือบด้วยไฮโดรโฟบิคซิลิกา</t>
  </si>
  <si>
    <t>มัทนา ฆังคะมโณ (MnE)</t>
  </si>
  <si>
    <t>ทุนภายใต้โครงการจัดตั้งสถาบันวิจัยและพัฒนานวัตกรรมยางพารา</t>
  </si>
  <si>
    <t>การหาระยะโก่งของคานเหล็กที่มีช่องเปิดในแผ่นเอวซึ่งมีระยะห่างสม่ำเสมอที่มีลักษณะที่มีสมมาตรตามแนวบนล่างของหน้าตัด</t>
  </si>
  <si>
    <t>พงศ์อินทร์ อินทฤทธิ์ (CE)</t>
  </si>
  <si>
    <t>การพัฒนาระบบไฟถนนอัจฉริยะเพื่อใช้งานจริง</t>
  </si>
  <si>
    <t>การสำรวจโพรโทคอลสำหรับอุปกรณ์ไร้สายขนาดเล็ก</t>
  </si>
  <si>
    <t>สกุณา เจริญปัญญาศักดิ์ (CoE)</t>
  </si>
  <si>
    <t>ภาณุมาส คำสัตย์ (EE)</t>
  </si>
  <si>
    <t>ระบบเฝ้าระวังสำหรับผู้สูงอายุระยะที่ 2</t>
  </si>
  <si>
    <t>งานวิจัยทางด้านสมองกลฝังตัวด้านรถยนต์</t>
  </si>
  <si>
    <t>ระบบควบคุมการบินอัตโนมัติสำหรับอากาศยานแบบเฮลิคอปเตอร์</t>
  </si>
  <si>
    <t>การศึกษาความพึงพอใจและผลการทดสอบความรู้เพื่อขอใบอนุญาตประกอบวิชาชีพวิศวกรรมควบคุม ระดับภาคีวิศวกรของผู้สมัครสอบ ณ สนามสอบ คณะวิศวกรรมศาสตร์ มหาวิทยาลัยสงขลานครินทร์</t>
  </si>
  <si>
    <t xml:space="preserve">วิศวศึกษา </t>
  </si>
  <si>
    <t>การผลิตเอทานอลจากทะลายปาล์มโดยการหมักรวม ด้วยยีสต์ทนร้อย kluyverromyces marxianus</t>
  </si>
  <si>
    <t>การพัฒนาออกแบบความเป็นมิตรกับผู้ใช้ ( Usability)</t>
  </si>
  <si>
    <t>สูรีนา มะตาหยง (MIT)</t>
  </si>
  <si>
    <t>การออกแบบและพัฒนาเคียวตัดทางปาล์มตามกลักการยศาสตร์</t>
  </si>
  <si>
    <t>ทั่วไปและสิ่งประดิษฐ์</t>
  </si>
  <si>
    <t>ลักษณะการไหลและการถ่ายเลความร้อนบนพื้นผิวที่มีรอยเว้าและรอยนูน</t>
  </si>
  <si>
    <t>มักตาร์ แวหะยี (ME)</t>
  </si>
  <si>
    <t>การเพิ่มประสิทธิภาพการผลิตสารมูลค่าสูงและการไฮโดรไลซ์ด้วยเอนไซม์ฝุ่นไม้ยางพาราโดยการปรับสภาพด้วยน้ำกึ่งวิกฤต</t>
  </si>
  <si>
    <t>ทุนต่อยอด นอกรอบ</t>
  </si>
  <si>
    <t>สายอากาศแถบความถี่กว้างพิเศษสำหรับเครื่องรบกวนสัญญาณแบบพกพา</t>
  </si>
  <si>
    <t>การศึกษาความล่าช้าของการสู้สภาวะพร้อมทำงานของการเข้าถึงข้อมูลหลายทางแบบกระจายในเชิงของเวลาและพื้นที่สำหรับเครือข่ายเซนเซอร์แบบไร้สาย</t>
  </si>
  <si>
    <t>HGSA Automatic Optical inspection Co-Development</t>
  </si>
  <si>
    <t>วฤทธิ์ วิชกูล (EE)</t>
  </si>
  <si>
    <t>ระบบสมองกลฝังตัวติดตามตรวจสอบรถขนส่งสาธารณะประจำทางขนาดเล็ก</t>
  </si>
  <si>
    <t>(55/169.50)</t>
  </si>
  <si>
    <t>(626/1,466)</t>
  </si>
  <si>
    <t>(33/3,733)</t>
  </si>
  <si>
    <t>ข้อมูลการดำเนินงาน คณะวิศวกรรมศาสตร์ มหาวิทยาลัยสงขลานครินทร์ ประจำปี 2559 ( 1 ม.ค.59-31 ธ.ค.59)</t>
  </si>
  <si>
    <t>ประจำปี 2559</t>
  </si>
  <si>
    <t xml:space="preserve"> กรอบเวลาของข้อมูล: 1 ม.ค.59 ถึง 31 ธ.ค.59</t>
  </si>
  <si>
    <t xml:space="preserve">รัญชนา  สินธวาลัย
เปมิกา บุญชู                            
ศิริพร  ผลใหม่                  </t>
  </si>
  <si>
    <t xml:space="preserve">วนิดา  รัตนมณี                        
วรพล  แสงสุริยันต์                      
สกล แซ่ลิ่ม                       </t>
  </si>
  <si>
    <t>วนิดา รัตนมณี                        
วาทิต อักษรแก้ว                     
วิวัฒน์  เรืองดิษฐ์</t>
  </si>
  <si>
    <t xml:space="preserve">ยอดดวง  พันธ์นรา                    
องุ่น  สังขพงศ์                         
ปรินดา กิมาคม                            
ศิริปัญญา  เอื้อสุนทร             </t>
  </si>
  <si>
    <t xml:space="preserve">รัญชนก สินธวาลัย                   
กษิดิ์เดช  สุนทรเนติวงศ์             
ภัทรา ทิ้งผอม                   </t>
  </si>
  <si>
    <t xml:space="preserve">องุ่น สังขพงศ์                         กลางเดือน   โภชนา                    
ฟิกรี  ช่างดี                                
อิมรอน เหล็มแอ                    </t>
  </si>
  <si>
    <t xml:space="preserve"> เจริญ เจตวิจิตร                       
ศรายุ  อยู่คงแก้ว                       
อายีฉ๊ะ เบ็นภุสะ             </t>
  </si>
  <si>
    <t>วนิดา รัตนมณี                        
กรกฎ ปานเจิม                       
ทนงค์ศักดิ์ สุวรรณโล</t>
  </si>
  <si>
    <t>ชัยศรี สุขสาโรจน์                       
วิรัช   ทวีปรีดา                         
ธันวดี  สุขสาโรจน์                 
ธนันท์  ชุบอุปการ</t>
  </si>
  <si>
    <t xml:space="preserve"> ธนิต  เฉลิมยานนท์                    อนันท์  ชุบอุปการ                          กำแหง  วัฒนเสน                   
สวัสดี   ยอดขยัน</t>
  </si>
  <si>
    <t>การฟื้นฟูสมรรถภาพและพัฒนาคุณภาพชีวิตคนพิการ เพื่อลดการนำเข้าอุปกรณ์จากต่างประเทศ</t>
  </si>
  <si>
    <t>การพัฒนาเครื่องคอมพิวเตอร์สำหรับคนตาบอด และเครื่องช่วยกลืนสำหรับผู้ที่ไม่สามารถรับประทานอาหารได้ตามปกติ</t>
  </si>
  <si>
    <t>การดูแลผู้สูงอายุและผู้พิการจากเหตุการณ์ความไม่สงบของชายแดนภาคใต้ เช่น การพัฒนาเครื่องคอมพิวเตอร์สำหรับคนตาบอด เครื่องช่วยกลืนสำหรับผู้ที่ไม่สามารถรับประทานอาหารได้ตามปกติ</t>
  </si>
  <si>
    <t xml:space="preserve">บริษัท  ชุมพรอุตสหกรรมน้ำมันปาล์ม  จำกัด ( มหาชน ) </t>
  </si>
  <si>
    <t>ให้ความรู้แก่กลุ่มตัวแทนจากบริษัทผลิตน้ำมันปาล์มเพื่อต่อยอดในเชิงพานิชย์ต่อไป</t>
  </si>
  <si>
    <t>http://www.research.eng.psu.ac.th/images/research_use_data/2559/108.pdf</t>
  </si>
  <si>
    <t>การศึกษาแนวทางการรวมกลุ่มในการจัดการปุ๋ย  เพื่อลดต้นทุนโซ่อุปทานอุตสาหกรรมปาล์มน้ำมัน  กรณีศึกษาจังหวัดสุราษฎ์ธานี</t>
  </si>
  <si>
    <t>ด้านการเรียนการสอนในรายวิชาด้านการจัดการโลจิสติกส์และโซ่อุปทาน</t>
  </si>
  <si>
    <t>http://www.research.eng.psu.ac.th/images/research_use_data/2559/110.pdf</t>
  </si>
  <si>
    <t>การผลิตเอทิลเอสเตอร์จากน้ำมันปาล์มด้วยเครื่องปฏิกรณ์ท่อผสมแบบต่อเนื่อง</t>
  </si>
  <si>
    <t>เดือนมีนาคม  2559</t>
  </si>
  <si>
    <t>ได้ตัวแปรและเงื่อนไขที่มีผลต่อการผลิตเอทิลเอสเตอร์จากน้ำมันปาล์มชนิดกรดไขมันอิสระต่ำด้วยเครื่องปฏิกรณ์ท่อผสมแบบต่อเนื่อง  โดยมีการแปรค่าตัวแปรอิสระ  คือ  ชนิดของตัวเร่งปฏิกิริยาเบส  ปริมาณของตัวเร่งปฏิกิริยาเบส   ปริมาณของเอทานอล  ความยาวท่อผสม  และอัตราการไหลของน้ำมันปาล์ม
-ได้เครื่องผลิตเอทิลเอสเตอร์จากน้ำมันปาล์มชนิดกรดไขมันอิสระต่ำด้วยเครื่องปฏิกรณ์ท่อผสมแบบต่อเนื่อง</t>
  </si>
  <si>
    <t>http://www.research.eng.psu.ac.th/images/research_use_data/2559/111.pdf</t>
  </si>
  <si>
    <t>ระบบวิเคราะห์ป้ายทะเบียนรถยนตร์เพื่อการจราจรและความปลอดภัย</t>
  </si>
  <si>
    <t>ได้ดำเนินการติดตั้งระบบวิเคราะห์ป้ายทะเบียนรถยนต์ให้กับเมืองพัทยา จำนวน 24 จุด บริเวณทางเข้าหลักของเมืองพัทยารวมถึงระบบจัดการข้อมูลและการค้นหาผ่านแผนที่</t>
  </si>
  <si>
    <t>http://www.research.eng.psu.ac.th/images/research_use_data/2559/114.pdf</t>
  </si>
  <si>
    <t>การลดรอบเวลาต่อชุดของกระบวนการผลิตการยูเรีย-ฟอร์มัลดีไฮด์ ชนิด 10M616</t>
  </si>
  <si>
    <t xml:space="preserve">วนัฐฌพงษ์ คงแก้ว
กนกวรรณ ชูโชติ
</t>
  </si>
  <si>
    <t>บริษัท ไอกะ หาดใหญ่ จำกัด</t>
  </si>
  <si>
    <t>เพื่อใช้ในการวิเคราะห์สาเหตุที่ส่งผลกระทบต่อเวลาที่สูงกว่าเวลามาตรฐานของกระบวนการผลิต</t>
  </si>
  <si>
    <t>http://www.research.eng.psu.ac.th/images/research_use_data/2559/115.pdf</t>
  </si>
  <si>
    <t>การศึกษาความเป็นไปได้ในการจัดตั้งสนามฟุตบอลหญ้าเทียมให้เช่าในอำเภอหาดใหญ่</t>
  </si>
  <si>
    <t>คำรณ พิทักษ์
พัฒนิศ มานีวัน</t>
  </si>
  <si>
    <t>บริษัท ทีเอ็ม คอม อัลฟ่า จำกัด</t>
  </si>
  <si>
    <t>นำไปศึกาความเป็นไปได้ในการจัดตั้งสนามฟุตบอลหญ้าเทียมให้เช่าในอำเภอหาดใหญ่ เพื่อจัดสร้างสนามใหม่</t>
  </si>
  <si>
    <t>http://www.research.eng.psu.ac.th/images/research_use_data/2559/116.pdf</t>
  </si>
  <si>
    <t xml:space="preserve">การออกบแบบระบบการจัดการความรู้สำหรับงานติดตั้งระบบไฟฟ้าแรงดันต่ำภายในอาคาร 
กรณีศึกษา:ห้างหุ้นส่วนจำกัด อี แอนด์ อี
</t>
  </si>
  <si>
    <t>กลางเดือน โพชนา
ภาณุมาศ ข่ายม่าน</t>
  </si>
  <si>
    <t>ห้างหุ้นส่วนจำกัด อี แอนด์ อี</t>
  </si>
  <si>
    <t xml:space="preserve"> - ใช้ระบบการจัดการความรู้จากงานวิจัยเป็นโครงสร้างในการทำงานในบริษัท พัฒนาความรู้ในงานรับเหมาติดตั้งระบบไฟฟ้าแรงดันต่ำภายในอาคารต่อไป
- ประยุกต์การจัดการความรู้ไปสู่งานรับเหมาติดตั้งระบบไฟฟ้าแรงดันต่ำภายนอกอาคาร งานระบบสื่อสาร งานซ่อมบำรุง และงานอื่นๆ
- สร้างเล่มคู่มือการติดตั้งระบบต่างๆ จากปฏิบัติงานจริงของห้าง</t>
  </si>
  <si>
    <t>http://www.research.eng.psu.ac.th/images/research_use_data/2559/117.pdf</t>
  </si>
  <si>
    <t>การศึกษาความเป็นไปได้ของโครงการผลิตพลังงานไฟฟ้าจากเชื้อเพลิงชีวมวล กรณีศึกษา: บริษัทโสภณพาราวู๊ด จำกัด</t>
  </si>
  <si>
    <t>เสกสรร สุธรมานนท์
มนตรี พรหมศิลา</t>
  </si>
  <si>
    <t>บริษัทโสภณพาราวู๊ด จำกัด</t>
  </si>
  <si>
    <t>เพื่อเป็นข้อมูลและแนวทางในการพิจารณาตัดสินใจในการลงทุนทำโรงงานผลิตพลังงานไฟฟ้าจากเชื้อเพลิงชีวมวล ประเภทปีกไม้และขี้เลื่อย ซึ่งเป็นกากอุตสาหกรรมตามกฎหมาย ซึ่งจะเกิดขึ้นมากในโรงงานแปรรูปไม้</t>
  </si>
  <si>
    <t>http://www.research.eng.psu.ac.th/images/research_use_data/2559/118.pdf</t>
  </si>
  <si>
    <t>การพยากรณ์ราคาส่งออกยางแผ่นรมควันชั้น3 ของประเทศไทย</t>
  </si>
  <si>
    <t>บริษัท ศรีตรังแอโกรอินดัสทรีจำกัด (มหาชน) สาขาหาดใหญ่</t>
  </si>
  <si>
    <t>ใช้เป็นเครื่องมือในการพยากรณืแนวโน้มราคายางแผ่นรมควันสำหรับการสื่อสารสู่ผู้ผลิตยางแผ่นรมควันรายย่อยให้มีการผลิตยางแผ่นรมควันมาส่งโรงงานอย่างต่อเนื่อง</t>
  </si>
  <si>
    <t>http://www.research.eng.psu.ac.th/images/research_use_data/2559/119.pdf</t>
  </si>
  <si>
    <t xml:space="preserve">การเพิ่มอัตราผลิตภาพด้านวัตถุดิบในกระบวนการผลิตอาหารกุ้งเบอร์04S 
กรณีศึกษา:โรงงานเจริญโภคภัณฑ์อาหารสัตว์น้ำบ้านพรุ
</t>
  </si>
  <si>
    <t>องุ่น สังขพงศ์
วรวรรธน์ เรืองเกียรติกุล</t>
  </si>
  <si>
    <t>โรงงานเจริญโภคภัณฑ์อาหารสัตว์น้ำบ้านพรุ</t>
  </si>
  <si>
    <t>นำไปปรับปรุงงานในลักษณะเดียวกัน เช่น ผลิตภัณฑ์เป็นอาหารกุ้งเหมือนกัน</t>
  </si>
  <si>
    <t>http://www.research.eng.psu.ac.th/images/research_use_data/2559/120.pdf</t>
  </si>
  <si>
    <t>การพัฒนายางปูพื้นโดยใช้ซิลิกาจากเถ้าแกลบเป็นสารตัวเติม</t>
  </si>
  <si>
    <t>นภิสพร มีมงคล
อนุรักษ์ บุญมาก</t>
  </si>
  <si>
    <t>ศูนย์วิจัยยางสงขลา</t>
  </si>
  <si>
    <t>ใช้สำหรับปูพื้นภายในอาคาร เช่น ศูนย์ฟิตเนต โรงยืม สถานที่เลี้ยงเด็ก ห้องเรืยน ห้องนอน เป็นต้น โดยผลิตภัณฑ์ที่ได้มีความแข็งน้อยกว่าผลิตภัณฑ์ในท้องตลาด ซึ่งช่วยในการรับแรงกระแทก และลดอาการบาดเจ็บจากการหกล้มได้</t>
  </si>
  <si>
    <t>http://www.research.eng.psu.ac.th/images/research_use_data/2559/121.pdf</t>
  </si>
  <si>
    <t>การลดเปอร์เซ็นต์การเกิด DDR ในกระบวนการรับสินค้า : กรณีศึกษา คลังสินค้าบงคช บริษัท ปตท.สผ.</t>
  </si>
  <si>
    <t>วนิดา รัตนมณี
สุชาปรี เฝื่อคง</t>
  </si>
  <si>
    <t>ปตท.สำรวจและผลิตปิโตเลียมจำกัด (มหาชน)</t>
  </si>
  <si>
    <t>ผู้วิจัยได้นำแนวทางการแก้ไขปัญหาที่ได้จากงานวิจัยมาปรับปรุงกระบวนการทำงานของแผนกจัดซื้อและแผนกควบคุมสินค้าคงคลัง เพื่อลดอัตราการเกิด DDR Wrong Part Number</t>
  </si>
  <si>
    <t>http://www.research.eng.psu.ac.th/images/research_use_data/2559/122.pdf</t>
  </si>
  <si>
    <t>อุตสาหกรรมลอยแร่</t>
  </si>
  <si>
    <t>ได้เครื่องลอยแร่ที่ออกแบบขนาดห้องปฏิบัติการ สามารถปรับปรุงเซลล์ลอยแร่ให้มีประสิทธิภาพสูงเพื่อนำไปประยุกต์ในอุตสาหกรรมจริงต่อไป</t>
  </si>
  <si>
    <t>http://www.research.eng.psu.ac.th/images/research_use_data/2559/124.pdf</t>
  </si>
  <si>
    <t>การถดถอยและการป้องกันการกัดเซาะตลิ่งคลองอู่ตะเภา จังหวัดสงขลา</t>
  </si>
  <si>
    <t>การออกแบบให้มีการป้องกันการกัดเซาะที่สามารถป้องกันการกัดเซาะได้อย่างมีประสิทธิภาพ</t>
  </si>
  <si>
    <t>http://www.research.eng.psu.ac.th/images/research_use_data/2559/125.pdf</t>
  </si>
  <si>
    <t>149 โครงการ</t>
  </si>
  <si>
    <t>*</t>
  </si>
  <si>
    <t>การเลื่อยไม้ยางพาราให้ได้ปริมาณเนื้อไม้ใช้งานสูงด้วยเครื่องเลื่อยสายพานแนวนอน (ปีที่2)</t>
  </si>
  <si>
    <t>การสังเคราะห์ฟิล์มบางของวัสดุผสมที่มีทังเสตนออกไซด์เป็นองค์ประกอบเพื่อใช้ ในอุปกรณ์อิเล็กโทรโครมิก (ปีที่2)</t>
  </si>
  <si>
    <t>การพัฒนาเครื่องอบสกรูลำเลียงระบบคลื่นไมโครเวฟร่วมกับลมร้อนสำหรับให้ความร้อนผลปาล์ม (ปีที่2)</t>
  </si>
  <si>
    <t>ชุดโครงการ ระบบเตือนภัยน้ำท่วมหาดใหญ่แบบบูรณาการ (ปีที่2)</t>
  </si>
  <si>
    <t>โครงการย่อยที่ 1 ระบบแหล่งจ่ายไฟฟ้าพลังงานทดแทนแบบหลายอินพุทสำหรับระบบเตือนภัยน้ำท่วม (ปีที่2)</t>
  </si>
  <si>
    <t>โครงการย่อยที่ 3 แบบจำลองน้ำท่วมหาดใหญ่และระบบเตือนภัยแบบตัดสินใจอัตโนมัติ (ปีที่2)</t>
  </si>
  <si>
    <t>การผลิตไบโอเอทานอลจากน้ำหวานจากเพื่อชุมชนป่าจังหวัดนครศรีธรรมราช (ปีที่2)</t>
  </si>
  <si>
    <t>การผลิตไบโอดีเซลโดยกระบวนการเอสเตอริฟิเคชันในหอกลั่นแบบมีปฏิกิริยา (ปีที่2)</t>
  </si>
  <si>
    <t>ถังหมักมูลฝอยอินทรีย์เป็นปุ๋ยแบบเติมอากาศโดยใช้พลังงานไฟฟ้าจากแผงโซล่าเซลล์ (ปีที่2)</t>
  </si>
  <si>
    <t>โครงการย่อยที่ 1 การเพาะเลี้ยงสาหร่ายขนาดเล็ก Chlorella sp.และกระบวนการผลิตไบโอดีเซล (ปีที่2)</t>
  </si>
  <si>
    <t>โครงการย่อยที่ 2 การเร่งปฏิกิริยาไพไลซิสของสารหร่ายขนาดเล็ก Chloreela sp. ผลิตไบโอดีเซล (ปีที่2)</t>
  </si>
  <si>
    <t>การอบแห้งแบบพุ่งชนเพื่อการผลิตข้าวกาบา : จลนพลศาสตร์การอบแห้งและคุณภาพ (ปีที่2)</t>
  </si>
  <si>
    <t>ชุดโครงการ การพัฒนาระบบอบกล้วยประหยัดพลังงานด้วยการหมุนเวียนพลังงานทดแทน (ปีที่2)</t>
  </si>
  <si>
    <t>โครงการย่อยที่ 1 เครื่องอบแห้งกล้วยเล็บมือนางแบบผสมผสานที่มีระบบหมุนเวียนความร้อนกลับมาใช้ใหม่ (ปีที่2)</t>
  </si>
  <si>
    <t>โครงการย่อยที่ 2 การศึกษาคุณภาพของกล้วยเล็บมือนางอบแห้งด้วยพลังงานหมุนเวียนและการเก็บรักษา (ปีที่2)</t>
  </si>
  <si>
    <t>โครงการย่อยที่ 3 การผลิตก๊าซชีวิภาพจากเศษเหลือกล้วยเล็บมือนางด้วยระบบหมักความเข้มข้นสูงสำหรับการผลิคกล้วยอบ (ปีที่2)</t>
  </si>
  <si>
    <t>การผลิตถ่านกัมมันต์จากถ่านไม้ยางพาราที่ได้จากโรงไฟฟ้าซีวมวลสำหรับงานเครื่องกรองน้ำ</t>
  </si>
  <si>
    <t>ผลกระทบของการเปลี่ยนแปลงสภาพภูมิอากาศโลกต่อการเกิดดินถล่มในภาคใต้ของประเทศไทย (กรณีศึกษา ตำบลเทพราช จังหวัดนครศรีธรรมราช) (ปีที่ 1)</t>
  </si>
  <si>
    <t>การศึกษาและพัฒนาระบบผลิตยางผงจากน้ำยางธรรมชาติ (ปีที่ 1)</t>
  </si>
  <si>
    <t>การสังเคราะห์และศึกษาลักษณะของผิวเคลือบวัสดุผสมบนผิวท่อเหล็กกล้าด้วยเทคนิคปฏิกิริยาก้าวหน้าด้วยตนเองที่อุณหภูมิสูงที่อาศัยแรงเหวี่ยงหนีศูนย์กลาง</t>
  </si>
  <si>
    <t>ประสิทธิภาพและพฤกรรมการอุดตันของเมมเบรนด้วยกระบวนการกลั่นผ่านเมมเบรนในการบำบัดน้ำเสียกลุ่มอุตสาหกรรมเต้าหู้</t>
  </si>
  <si>
    <t>จลนศาสตร์ของกระบวนการไฮโดรไลซิสน้ำมันปาล์มดิบหีบรวมแบบต่อเนื่อง</t>
  </si>
  <si>
    <t>ธีระยุทธ หลีวิจิตร (ME)</t>
  </si>
  <si>
    <t>การปรับปรุงสมบัติทางกลการเชื่อมซ่อมตู้โดยสารรถไฟอะลูมิเนียม</t>
  </si>
  <si>
    <t>การพัฒนากระบวนการหล่อโลหะกึ่งของแข็งและกระบวนการอะโนไดซิ่งสำหรับการชุบผิวอะลูมิเนียมผสม</t>
  </si>
  <si>
    <t>พฤติกรรมการคืบของวัสดุผสมพอลิโพรพิลีนและผงไม้ยางพารา</t>
  </si>
  <si>
    <t>การสังเคราะห์สารเคลือบไม่เปียกน้ำและน้ำมันของสารประกอบซิลิกาเพื่อการทำความสะอาดตัวเองบนรถยนต์โดยกรรมวิธีโซลเจล</t>
  </si>
  <si>
    <t>วิษณุ ราชเพ็ชร (MnE)</t>
  </si>
  <si>
    <t>การเพิ่มปริมาณน้ำตาลไซโลสจากทะเลปาล์มเปล่าด้วยวิธีการย่อยกรดและระเบิดด้วยไอน้ำและสร้างแบบจำลองทางคณิตศาสตร์สำหรับการกำจัดสารพิษในไฮโดรไลเสทเพื่อการผลิตไซลิทอล</t>
  </si>
  <si>
    <t>ชญานุช แสงวิเชียร (ChE)</t>
  </si>
  <si>
    <t>การบำบัดกลิ่นจากการอบยางในอุตสาหกรรมยางแท่งและยางแผ่นรมควัน</t>
  </si>
  <si>
    <t>จรัญ บุญกาญจน์ (ChE)</t>
  </si>
  <si>
    <t>การทดลองผลิตชิ้นส่วนเฟืองจากโลหะสังกะสีผสมความแข็งแรงสูงด้วยวิธีการหล่ออัดขึ้นรูปโลหะกึ่งของแข็งแบบ GISS</t>
  </si>
  <si>
    <t>การเชื่อมในสถานะกึ่งแข็งของอะลูมิเนียมผสมหล่อกึ่งแข็งโดยมีZA 27 เป็นตัวประสาน</t>
  </si>
  <si>
    <t>การผลิตไบโอดีเซลแบบต่อเนื่องจากน้ำมันกรดไขมันอิสระต่ำเพื่อชุมชน</t>
  </si>
  <si>
    <t>การผลิตส่วนผสมดีเซลจากน้ำมันปาล์มดิบหีบรวมด้วยกระบวนการไฮโดรไลซิสแบบต่อเนื่อง</t>
  </si>
  <si>
    <t>ระบบมือหุ่นยนต์ที่ควบคุมด้วยสัญญาณคลื่นไฟฟ้ากล้ามเนื้อ</t>
  </si>
  <si>
    <t>146 โครงการ</t>
  </si>
  <si>
    <t>การประเมินประสิทธิภาพการผลิตมีเทนและกลุ่มประชากรจุลินทรีย์จากระบบหมักร่วมของหญ้ากับมูลสุกร</t>
  </si>
  <si>
    <t>โครงการย่อย 1 ระบบเก็บข้อมูลการทำงานของมอเตอร์ไฟฟ้า (ปีที่ 2)</t>
  </si>
  <si>
    <t>อนุวัตร ประเสริฐสิทธิ์ (EE)</t>
  </si>
  <si>
    <t>โครงการย่อย 2 โมดูลสองกลฝังตัวสำหรับทำนายความบกพร่องล่วงหน้าของมอเตอร์เหนี่ยวนำ (ปีที่ 2)</t>
  </si>
  <si>
    <t>การประเมินวัฏจักรชีวิตทางด้านสิ่งแวดล้อมและพลังงานของการผลิตยางแผ่นรมควันในประเทศไทย (ปีที่ 2)</t>
  </si>
  <si>
    <t>โครงการย่อย 1 การลดกรดไขมันอิสระในน้ำมันปาล์มดิบชนิดหีบรวมด้วยเครื่องปฏิกรณ์ท่อผสมแบบหมุนวน (ปีที่ 1)</t>
  </si>
  <si>
    <t>โครงการย่อย 2 การผลิตเอธิลเอสเตอร์จากน้ำมันปาล์มด้วยเครื่องปฏิกรณ์ท่อผสมแบบหมุนวน (ปีที่ 1)</t>
  </si>
  <si>
    <t>โครงการย่อย 3 การผลิตเอธิลเอสเตอร์จากน้ำมันปาล์มด้วยเครื่องปฏิกรณ์ท่อผสมแบบต่อเนื่อง (ปีที 1)</t>
  </si>
  <si>
    <t>การผลิตโอเอทานอลจากเปลือกสับปะรดด้วยยีสต์ขนมปัง และการผลิตเยื่อกระดาษจากของเสียในกระบวนการ (ปีที่ 1)</t>
  </si>
  <si>
    <t>การวิเคราะห์อิทธิพลของอัตราความเครียดต่อความแข็งแรงของดินเหนียวอ่อนทะเล : กรณีศึกษาดินเหนียวปากพนัง (ปีที่ 1)</t>
  </si>
  <si>
    <t>การออกและพัฒนาระควคุมรรยากาศและคัดขนาดผงโลหะสำหรับเครื่องอะตอมไมเซอร์ใช้หลักการหมุนเหวี่ยงเพื่อใช้ในการผลิตผลโลหะบัดกรีไร้สารตะกั่วที่ทีลักษณะเป็นเม็ดกลมขนาดละเอียดและมีออกซิเจนเจือปนในปริมาณต่ำ (ปีที่ 1)</t>
  </si>
  <si>
    <t>ชุดเครื่องมือกำจัดแอมโมเนียในหางน้ำยางข้นด้วยคอลัมน์สเปรย์และปฏิกรณ์โฟโตเคตะไลติก</t>
  </si>
  <si>
    <t>การศึกษาเสถียรภาพและการปรับปรุงเสถียรภาพของตลิ่งคลองอู่ตะเภาจังหวัดสงขลา (ปีที่ 1 )</t>
  </si>
  <si>
    <t>การผลิตก๊าซชีวภาพจากสาหร่ายขนาดเล็กเพื่อเป็นพลังงานทางเลือกใหม่ (ปีที่ 1 )</t>
  </si>
  <si>
    <t>ผลของการเปลี่ยนแปลงสภาพภูมิอากาศต่อวอเตอร์ฟุตพรินต์การขาดแคลนน้ำของพืชเศรษฐกิจในลุ่มน้ำชี</t>
  </si>
  <si>
    <t>การรู้จำสัญญาณคลื่นไฟฟ้ากล้ามเนื้อจากการเคลื่อนที่นิ้ว</t>
  </si>
  <si>
    <t>โครงการเครือข่ายวิจัยนานาชาติ “การวิจัยพลังงานในอาคาร (Building Energy Research)</t>
  </si>
  <si>
    <t>การจัดการเปลี่ยนแปลงพฤติกรรมการขับขี่รถเพื่อสร้างเสริมชุมชนปลอดภัยโดยกระบวนการมีส่วนร่วมของนักศึกษาและประชาชน</t>
  </si>
  <si>
    <t xml:space="preserve">รัญชนา สินธวาลัย                   
กษิดิ์เดช  สุนทรเนติวงศ์             
ภัทรา ทิ้งผอม                   </t>
  </si>
  <si>
    <t xml:space="preserve">องุ่น สังขพงศ์                         กลางเดือน   โพชนา                    
ฟิกรี  ช่างดี                                
อิมรอน เหล็มแอ                    </t>
  </si>
  <si>
    <t xml:space="preserve">องุ่น สังขพงศ์                    กลางเดือน โพชนา                   
ญันนะฮ์ เสมสรร                
พรพรรณ รัตนดากุล            </t>
  </si>
  <si>
    <t xml:space="preserve">องุ่น  สังขพงค์                    กลางเดือน  โพชนา                  
นิภาภรณ์  สิงห์ทอง                     
บีบีอิลฮาม เจ๊ะ             </t>
  </si>
  <si>
    <t xml:space="preserve">กลางเดือน  โพชนา                    
องุ่น  สังขพงศ์                          
พชร  ไวศยารัตธ์                       
สุเมธ ศรัปษยานนท์                </t>
  </si>
  <si>
    <t xml:space="preserve">สถานพยาบาลต่างๆ ที่ต้องการรองรับและกระจายแรงกระแทกออกจากกระดูกสะโพกในภาวะหกล้ม </t>
  </si>
  <si>
    <t>อุตสาหกรรมคอนกรีต</t>
  </si>
  <si>
    <t>วรรณรัช สันติอมรทัต</t>
  </si>
  <si>
    <t>นิกร ศิริวงษ์ไพศาล
มณฑิรา นุ่มนวล
ฮาฟีซาะห์ อำดำ</t>
  </si>
  <si>
    <t>กลางเดือน โพชนา
เบญจพร หุนแดง
วรรณิการ์ เมืองโครต</t>
  </si>
  <si>
    <t>กลางเดือน โพชนา          
องุ่น สังขพงศ์                       
พิชญ เสถียรปกิรณกรณ์            
 รังสินี โสดเส้ง</t>
  </si>
  <si>
    <t xml:space="preserve">วิริยะ  ทองเรือง
เจริญยุทธ  เดชวายุกุล
อาทิตย์ สวัสดิรักษา
</t>
  </si>
  <si>
    <t xml:space="preserve">ธนิต  เฉลิมยานนท์
สุรัติ เส็มหมัด
</t>
  </si>
  <si>
    <t>นิกร ศิริวงศ์ไพศาล              
ลักษ์สิริ ตรีภานุวัตน์                    ศรัญญา สุขการณ์                           สุกนต์ธี รัตนเลิศ</t>
  </si>
  <si>
    <t>ลัคน์สิริ ตรีรานุรัตน์                     นิกร ศิริวงค์ไพศาล              
นาฎนรา ช่วยสถิตย์                       พีรณัฐ อาจหาญ</t>
  </si>
  <si>
    <t>ลัคน์สิริ ตรีรานุรัตน์                     นิกร ศิริวงค์ไพศาล             
ทศพร แก่นมณี                     
เมธาวุธ หวัดเพชร</t>
  </si>
  <si>
    <t>พิเชฐ ตระการชัยศิริ</t>
  </si>
  <si>
    <t>เสกสรร สุธรรมานนท์      
ลัคน์สิริ ตรีธานุวัตน์                     พัฒนิศ มานีวัน                           พัจฉรา จักรราม</t>
  </si>
  <si>
    <t>สมชาย ชูโฉม                         
พิเชฐ ตระการชัยศิริ                
ปัทถมราช วงค์กุล                      สุวรรณี ชูทอง</t>
  </si>
  <si>
    <t>องุ่น สังขพงศ์               
นิตยา รอดชุม                             
สุจิตรา สิงติ</t>
  </si>
  <si>
    <t>สัณห์ชัย กลิ่นพิกุล              
เสกสรร สุธรรมมานนท์        
ทศพร ชำนาญเวชกิจ                    
วัชรวิทย์ ถนนทอง</t>
  </si>
  <si>
    <t>เสกสรร สุธรรมานนท์      
ปาริชาติ แซ่ลิ่ม                        
สมฤดี   แซ่แต้</t>
  </si>
  <si>
    <t>สุรัสวดี  กังสนันท์</t>
  </si>
  <si>
    <t xml:space="preserve">วนัฐฌพงษ์  คงแก้ว
</t>
  </si>
  <si>
    <t>อุตสาหกรรมปาล์มน้ำมัน</t>
  </si>
  <si>
    <t xml:space="preserve">กฤช  สมนึก
กำพล  ประทีปชัยกูร
กิจภูมิ วิจิตรโสภา
</t>
  </si>
  <si>
    <t>นิคม สุวรรณวร</t>
  </si>
  <si>
    <t>เทศบาลเมืองพัทยา จ.ชลบุรี</t>
  </si>
  <si>
    <t>องุ่น สังพงศ์
ยุทธพล สกุลหลง</t>
  </si>
  <si>
    <t>ข้อมูล ณ วันที่ 30 มี.ค.2560</t>
  </si>
  <si>
    <t>วันที่รายงานข้อมูล : 30/3/2560</t>
  </si>
  <si>
    <t>ศิวศิษย์ วิทยศิลป์                         
พรชัย มีศิริ                                 
บดินทร์ ภัทรพฤกษา</t>
  </si>
  <si>
    <t xml:space="preserve">รัญชนา  สินธวาลัย                  
  เปมิกา บุญชู                          
  ศิริพร  ผลใหม่                  </t>
  </si>
  <si>
    <t xml:space="preserve">วนิดา  รัตนมณี                        
วรพล  แสงสุริยันต์                     
 สกล แซ่ลิ่ม                       </t>
  </si>
  <si>
    <t xml:space="preserve">ยอดดวง  พันธ์นรา                   
 องุ่น  สังขพงศ์                      
   ปรินดา กิมาคม                            
ศิริปัญญา  เอื้อสุนทร             </t>
  </si>
  <si>
    <t xml:space="preserve">องุ่น สังขพงศ์                    
กลางเดือน โภชนา                 
  ญันนะฮ์ เสมสรร                
พรพรรณ รัตนดากุล            </t>
  </si>
  <si>
    <t xml:space="preserve">องุ่น  สังขพงค์                   
 กลางเดือน  โภชนา                 
 นิภาภรณ์  สิงห์ทอง                     
บีบีอิลฮาม เจ๊ะ             </t>
  </si>
  <si>
    <t xml:space="preserve">กลางเดือน  โภชนา                  
  องุ่น  สังขพงศ์                         
 พชร  ไวศยารัตธ์                       
สุเมธ ศรัปษยานนท์                </t>
  </si>
  <si>
    <t xml:space="preserve"> เจริญ เจตวิจิตร                      
 ศรายุ  อยู่คงแก้ว                      
 อายีฉ๊ะ เบ็นภุสะ             </t>
  </si>
  <si>
    <t>วนิดา รัตนมณี                      
  กรกฎ ปานเจิม                    
   ทนงค์ศักดิ์ สุวรรณโล</t>
  </si>
  <si>
    <t xml:space="preserve"> ธนิต  เฉลิมยานนท์                    
อนันท์  ชุบอุปการ                          
กำแหง  วัฒนเสน                   
สวัสดี   ยอดขยัน</t>
  </si>
  <si>
    <t>รศ.ดร.นิกร ศิริวงศ์ไพศาล              
ลักษ์สิริ ตรีภานุวัตน์                    ศรัญญา สุขการณ์                           
สุกนต์ธี รัตนเลิศ</t>
  </si>
  <si>
    <t>เสกสรร สุธรรมอนนท์      
ลัคน์สิริ ตรีธานุวัตน์                     
พัฒนิศ มานีวัน                           
พัจฉรา จักรราม</t>
  </si>
  <si>
    <t>รศ.สมชาย ชูโฉม                        
พิเชฐ ตระการชัยศิริ               
 ปัทถมราช วงค์กุล                      สุวรรณี ชูทอง</t>
  </si>
  <si>
    <t>ผู้ประสานงานข้อมูลคณะฯ : ศิราณี    โทร.7086</t>
  </si>
  <si>
    <t xml:space="preserve">หมายเหตุ : ตัดการนำผลงานวิจัยไปใช้ประโยชน์ของอาจารย์ที่มีสถานะในปี 2557 น้อยกว่า 6 เดือน ดังต่อไปนี้ 
รศ.ดร.สัณห์ชัย กลิ่นพิกุล เกษียณอายุตั้งแต่วันที่ 1 ต.ค.2552
รศ.ดร.เจษฎา วรรณสินธุ์ ลาออกตั้งแต่วันที่ 5 พ.ย.2558
ผศ.บุญเรือง มานะสุรการ เกษียณตั้งแต่วันที่ 1 ต.ค.2558
ผศ.ชูเกียรติ  คุปตานนท์ เกษียณตั้งแต่วันที่ 1 ต.ค.2557
รศ.ดร.ศิริกุล วิสุทธิ์เมธางกูร ลาออกตั้งแต่วันที่ 30 มิ.ย.2558
รศ.ดร.จรัญ บุญกาญจน์ ลาออกตั้งแต่วันที่ 4 ม.ค.2559
</t>
  </si>
  <si>
    <r>
      <rPr>
        <b/>
        <u val="single"/>
        <sz val="14"/>
        <color indexed="10"/>
        <rFont val="Angsana New"/>
        <family val="1"/>
      </rPr>
      <t>หมายเหตุ</t>
    </r>
    <r>
      <rPr>
        <b/>
        <sz val="14"/>
        <color indexed="10"/>
        <rFont val="Angsana New"/>
        <family val="1"/>
      </rPr>
      <t xml:space="preserve">  ประเภทที่ 1-3, 5  นับเป็นผลงานตามพันธกิจเพื่อสังคม  ประเภทที่ 4  นับเป็นผลงานวิจัยใช้ประโยชน์</t>
    </r>
  </si>
  <si>
    <t>ดำเนินการตาม</t>
  </si>
  <si>
    <t>ผลงานตามพันธกิจเพื่อสังคม</t>
  </si>
  <si>
    <t>'ผลงานตามพันธกิจเพื่อสังคม</t>
  </si>
  <si>
    <t>ผลงานวิจัย</t>
  </si>
  <si>
    <t>เกณฑ์การประเมิน ปีการศึกษา 2559</t>
  </si>
  <si>
    <t>จำนวนงานวิจัย (1)</t>
  </si>
  <si>
    <t>จำนวนผลงานสร้างสรรค์ (2)</t>
  </si>
  <si>
    <t>ผลงานตามพันธกิจเพื่อสังคม (3)</t>
  </si>
  <si>
    <t>จำนวนรวม (1)+(2)+(3)</t>
  </si>
  <si>
    <t>(558/3,733)</t>
  </si>
  <si>
    <t>แผน-ผลการดำเนินงาน ปีการศึกษา 2559-2561</t>
  </si>
  <si>
    <t>ปี พ.ศ. 2559</t>
  </si>
  <si>
    <t xml:space="preserve"> กรอบเวลาของข้อมูล: 1 ม.ค. 59 - 31 ธ.ค. 59</t>
  </si>
  <si>
    <t>DEVELOPMENT OF A PROTOTYPE SYSTEM DYNAMICS MODEL FOR QUARRYING CRUSHING PLANT DESIGN</t>
  </si>
  <si>
    <t>ASEAN++ 2016 Towards Geo-resources Education in ASEAN Economic Community</t>
  </si>
  <si>
    <t>28-29 ก.ค.59</t>
  </si>
  <si>
    <t>พงศ์ศิริ จุลพงศ์</t>
  </si>
  <si>
    <t>ธีระนันท์ คงกัน</t>
  </si>
  <si>
    <t>พนักงานบริษัท</t>
  </si>
  <si>
    <t>Maximum temperature prediction for concrete sections during cooling phase</t>
  </si>
  <si>
    <t>The 6th KKU International Conference 2016</t>
  </si>
  <si>
    <t>3-5 ส.ค.59</t>
  </si>
  <si>
    <t>พงศ์อินทร์ อินทฤทธิ์</t>
  </si>
  <si>
    <t>Heat Treatment of a Slurry Squeeze-Cast ZA-27 Alloy at 150 oC</t>
  </si>
  <si>
    <t>Materials Science Forum ฉบับที่ 867</t>
  </si>
  <si>
    <t>14-18</t>
  </si>
  <si>
    <t>ศุภกิจ วงศ์เจริญผล</t>
  </si>
  <si>
    <t>An FFT Computation Minimization for an FPGA-Based MCSA while Preserving Frequency Resolution</t>
  </si>
  <si>
    <t>International Conference on Electrical &amp; Electronic Technology 2016 (ICEETech2016)</t>
  </si>
  <si>
    <t>25-27 ส.ค.59</t>
  </si>
  <si>
    <t>เกริกชัย ทองหนู</t>
  </si>
  <si>
    <t>นศ.ป.โท EE</t>
  </si>
  <si>
    <t>ธนาภรณ์ ลิขิตเจริญกุล</t>
  </si>
  <si>
    <t>นศ.ป.เอก EE</t>
  </si>
  <si>
    <t>มารุต รักษา</t>
  </si>
  <si>
    <t>Electrical Characteristics of the Rubber Wood Ash Filled Natural Rubber at High Frequency</t>
  </si>
  <si>
    <t>สลักจิตร นิลบวร</t>
  </si>
  <si>
    <t>Partial measurement of planar surface ion balance analysis</t>
  </si>
  <si>
    <t>ไพโรจน์ วุ่นชุม</t>
  </si>
  <si>
    <t>สายัณห์ ปล้องงูเหลือม</t>
  </si>
  <si>
    <t>ดวงพร สมพงษ์</t>
  </si>
  <si>
    <t>คมสันต์ กาญจนสิทธิ์</t>
  </si>
  <si>
    <t>A wideband resonant cavity antenna based on Fano resonance effect in a two-layer patch array superstrate</t>
  </si>
  <si>
    <t>META’16, the 7th International Conference on Metamaterials, Photonic Crystals and Plasmonics</t>
  </si>
  <si>
    <t>25-28 ก.ค.59</t>
  </si>
  <si>
    <t>Ultra-Wideband Antenna with Single- and Dual-Band Notched Characteristics Based on Electric Ring Resonator</t>
  </si>
  <si>
    <t>Annual International Conference "Days on Diffraction 2016"</t>
  </si>
  <si>
    <t>27 มิ.ย.-1 ก.ค.59</t>
  </si>
  <si>
    <t>A High Performance Micromachined CPW Fed Aperture Coupled Compact Patch Antenna Using a Double-Tuned Impedance Matching Method</t>
  </si>
  <si>
    <t>The 2016 International Symposium on Intelligent Signal Processing and Communication Systems (ISPACS 2016)</t>
  </si>
  <si>
    <t>24-27 ต.ค.59</t>
  </si>
  <si>
    <t>Preliminary Study on a Minimum Requirement to Make a 3D Object for Mine Surveying Using UAV and Photogrammetry</t>
  </si>
  <si>
    <t>The International Conferences on Earth Sciences and Sustainable Geo-resources Development (ESASGD 2016)</t>
  </si>
  <si>
    <t>14-15 พ.ย.59</t>
  </si>
  <si>
    <t>วิษณุ ราชเพ็ชร</t>
  </si>
  <si>
    <t>Biofertilizers from Rhodopseudomonas palustris strains to enhance rice yields and reduce methane emissions</t>
  </si>
  <si>
    <t>Applied Soil Ecology
Volume 100, April 2016</t>
  </si>
  <si>
    <t>154–161</t>
  </si>
  <si>
    <t>วารสารวิชาการระดับนานาชาติ : ที่อยู่ในฐานข้อมูล ISI
(มี Impact Factor  =2.644)</t>
  </si>
  <si>
    <t>Long-term water absorption and dimensional stability of composites from recycled polypropylene and rubberwood flour</t>
  </si>
  <si>
    <t xml:space="preserve">JOURNAL OF THERMOPLASTIC COMPOSITE MATERIALS  Volume: 29   Issue: 1   </t>
  </si>
  <si>
    <t xml:space="preserve">74-91  </t>
  </si>
  <si>
    <t>วารสารวิชาการระดับนานาชาติ : ที่อยู่ในฐานข้อมูล ISI
(มี Impact Factor  = 1.250)</t>
  </si>
  <si>
    <t>ชาตรี หอมเขียว</t>
  </si>
  <si>
    <t>นศ. ป.เอก IE</t>
  </si>
  <si>
    <t xml:space="preserve">A Novel Beam-Elastic Substrate Model with Inclusion of Nonlocal Elasticity and Surface Energy Effects
</t>
  </si>
  <si>
    <t>Arabian Journal for Science and Engineering</t>
  </si>
  <si>
    <t>1-15</t>
  </si>
  <si>
    <t>วารสารวิชาการระดับนานาชาติ : ที่อยู่ในฐานข้อมูล ISI
(มี Impact Factor  =0.367)</t>
  </si>
  <si>
    <t>ไพฑูรย์  พรบุญญานนท์</t>
  </si>
  <si>
    <t>Influences of liquid, solid, and gas media circulation in anaerobic membrane bioreactor (AnMBR) as a posttreatment alternative of aerobic system in seafood industry</t>
  </si>
  <si>
    <t xml:space="preserve">Journal of Membrane Science 509 (2016) </t>
  </si>
  <si>
    <t>116-124</t>
  </si>
  <si>
    <t>วารสารวิชาการระดับนานาชาติ : ที่อยู่ในฐานข้อมูล ISI
(มี Impact Factor  = 5.056)</t>
  </si>
  <si>
    <t>อารยา ทองใส</t>
  </si>
  <si>
    <t>Activation of immobilized Clostridium saccharoperbutylacetonicum N1-4 for butanol production under different oscillatory frequencies and chemical buffers</t>
  </si>
  <si>
    <t xml:space="preserve">International Biodeterioration &amp; Biodegradation 110 (2016) </t>
  </si>
  <si>
    <t>129-135</t>
  </si>
  <si>
    <t>วารสารวิชาการระดับนานาชาติ : ที่อยู่ในฐานข้อมูล ISI
(มี Impact Factor  =2.131)</t>
  </si>
  <si>
    <t>Formation of trihalomethanes of dissolved organic matter fractions in reservoir and canal waters</t>
  </si>
  <si>
    <t xml:space="preserve">Journal of Environmental Science and Health, Part A 2016, Vol 0 </t>
  </si>
  <si>
    <t>วารสารวิชาการระดับนานาชาติ : ที่อยู่ในฐานข้อมูล ISI
(มี Impact Factor  =1.164)</t>
  </si>
  <si>
    <t>ชัยศรี  สุขสาโรจน์</t>
  </si>
  <si>
    <t>กาญจณี  ศรีเมือง</t>
  </si>
  <si>
    <t xml:space="preserve">Moment capacity and fire protection of the welded plate joint for precast members
</t>
  </si>
  <si>
    <t>Archives of Civil and Mechanical Engineering Volume 16, Issue 4, September 2016</t>
  </si>
  <si>
    <t>753–766</t>
  </si>
  <si>
    <t>วารสารวิชาการระดับนานาชาติ : ที่อยู่ในฐานข้อมูล ISI
(มี Impact Factor  =1.793)</t>
  </si>
  <si>
    <t>ภัทรสิทธิ์ จินา</t>
  </si>
  <si>
    <t>กุลชนาฐ ประเสริฐสิทธิ์</t>
  </si>
  <si>
    <t xml:space="preserve">PE Wax Microparticle Production by External Mixing Two-Fluid Nozzle Atomization Process
</t>
  </si>
  <si>
    <t xml:space="preserve">CHIANG MAI Journal of Science 2016 43 (4) </t>
  </si>
  <si>
    <t>817-823</t>
  </si>
  <si>
    <t>วารสารวิชาการระดับนานาชาติ : ที่อยู่ในฐานข้อมูล ISI
(มี Impact Factor  =0.371)</t>
  </si>
  <si>
    <t>ธนากร เกียรติขวัญบุตร</t>
  </si>
  <si>
    <t>บุคลากร ChE</t>
  </si>
  <si>
    <t>อุบลวรรณ มะเดื่อ</t>
  </si>
  <si>
    <t xml:space="preserve">Probability density functions of stationary surface EMG signals in noisy environments
</t>
  </si>
  <si>
    <t xml:space="preserve">IEEE Transactions on Instrumentation and Measurement. VOL.65.NO 7 July 2016 </t>
  </si>
  <si>
    <t>1547-1557</t>
  </si>
  <si>
    <t>วารสารวิชาการระดับนานาชาติ : ที่อยู่ในฐานข้อมูล ISI
(มี Impact Factor  = 1.790)</t>
  </si>
  <si>
    <t>Intracellular Spread of Rabies Virus Is Reduced in the Paralytic Form of Canine Rabies Compared to the Furious Form</t>
  </si>
  <si>
    <t xml:space="preserve"> PLOS Neglected Tropical Diseases</t>
  </si>
  <si>
    <t>วารสารวิชาการระดับนานาชาติ : ที่อยู่ในฐานข้อมูล ISI
(มี Impact Factor  =4.4)</t>
  </si>
  <si>
    <t>ธีระยุทธ หลีวิจิตร</t>
  </si>
  <si>
    <t xml:space="preserve">Production, properties, and utilization of degummed/esterified mixed crude palm oil-diesel blends in an automotive engine without preheating
</t>
  </si>
  <si>
    <t>Fuel 182 (2016)</t>
  </si>
  <si>
    <t xml:space="preserve"> 509-516</t>
  </si>
  <si>
    <t>วารสารวิชาการระดับนานาชาติ : ที่อยู่ในฐานข้อมูล ISI
(มี Impact Factor  =3.520)</t>
  </si>
  <si>
    <t>กิตตินันท์ มลิวรรณ</t>
  </si>
  <si>
    <t>ศักดินันท์ โอ่แก้ว</t>
  </si>
  <si>
    <t>นศ. ป.โท  ME</t>
  </si>
  <si>
    <t>ศุภกิจ เอียดตรง</t>
  </si>
  <si>
    <t>สินชัย  กมลภิวงศ์</t>
  </si>
  <si>
    <t>Ontolgy based Framework for Interactive Self-Assessment of e-Health Ap-plications</t>
  </si>
  <si>
    <t xml:space="preserve"> IEICE TRANSACTIONS ON INFORMATION AND SYSTEMS , VOLE99-D, No.1 January 2016</t>
  </si>
  <si>
    <t>2-9</t>
  </si>
  <si>
    <t>วารสารวิชาการระดับนานาชาติ : ที่อยู่ในฐานข้อมูล ISI
(มี Impact Factor  =0.245)</t>
  </si>
  <si>
    <t>THE PHOTOCHROMIC PROPERTIES OF REDUCED GRAPHENE OXIDE DOPED TUNGSTEN/MOLYBDENUM TRIOXIDE NANO-COMPOSITES</t>
  </si>
  <si>
    <t>Digest Journal of Nanomaterials and Biostructures Vol. 11, No. 3, July - September 2016</t>
  </si>
  <si>
    <t>ก.ค. -ก.ย. 59</t>
  </si>
  <si>
    <t>821 - 831</t>
  </si>
  <si>
    <t>วารสารวิชาการระดับนานาชาติ : ที่อยู่ในฐานข้อมูล ISI
(มี Impact Factor  = 0.756)</t>
  </si>
  <si>
    <t>ภาณุมาศ ชูพูล</t>
  </si>
  <si>
    <t xml:space="preserve">Super Hydrophilicity and Photocatalytic Activity of Potassium Doped TiO2 Nanoparticulate Films
</t>
  </si>
  <si>
    <t>Revista de Chimie (Bucharest) volumel   2016,  September</t>
  </si>
  <si>
    <t>1884-1890</t>
  </si>
  <si>
    <t>วารสารวิชาการระดับนานาชาติ : ที่อยู่ในฐานข้อมูล ISI
(มี Impact Factor  = 0.956)</t>
  </si>
  <si>
    <t>พีรวัส  คงสง</t>
  </si>
  <si>
    <t>นศ. ป.เอก MnE</t>
  </si>
  <si>
    <t xml:space="preserve">Artificial neural network based modeling and optimization of refined palm oil process
</t>
  </si>
  <si>
    <t>Neurocomputing
Volume 216, 5 December 2016</t>
  </si>
  <si>
    <t>489–501</t>
  </si>
  <si>
    <t>วารสารวิชาการระดับนานาชาติ : ที่อยู่ในฐานข้อมูล ISI
(มี Impact Factor  = 2.392)</t>
  </si>
  <si>
    <t>นูรี เต๊ะหละ</t>
  </si>
  <si>
    <t>Mutual Coupling Reduction for High-Performance Densely Packed Patch Antenna Arrays on Finite Substrate</t>
  </si>
  <si>
    <t>IEEE Transactions on Antennas and Propagation, VOL. 64, NO. 5, MAY 2016</t>
  </si>
  <si>
    <t>วารสารวิชาการระดับนานาชาติ : ที่อยู่ในฐานข้อมูล ISI
(มี Impact Factor  =2.053)</t>
  </si>
  <si>
    <t xml:space="preserve">Efficient feature for classification of eye movements using electrooculography signals
</t>
  </si>
  <si>
    <t xml:space="preserve">THERMAL SCIENCE: Year 2016, Vol. 20, Suppl. 2 </t>
  </si>
  <si>
    <t xml:space="preserve">S563-S572 </t>
  </si>
  <si>
    <t>วารสารวิชาการระดับนานาชาติ : ที่อยู่ในฐานข้อมูล ISI
(มี Impact Factor  =0.89)</t>
  </si>
  <si>
    <t>ศิริวดี อึ้งสกุล</t>
  </si>
  <si>
    <t>นศ. ป.โท EE</t>
  </si>
  <si>
    <t xml:space="preserve">Classification of Cell Types in Breast Cancer Microscopic Images Using Area Based Texture Analysis of Color Space
</t>
  </si>
  <si>
    <t>ANALYTICAL AND QUANTITATIVE CYTOPATHOLOGY AND HISTOPATHOLOGY   Volume: 38   Issue: 4   Published: AUG 2016</t>
  </si>
  <si>
    <t xml:space="preserve">237-248 </t>
  </si>
  <si>
    <t>วารสารวิชาการระดับนานาชาติ : ที่อยู่ในฐานข้อมูล ISI
(มี Impact Factor  =0.63)</t>
  </si>
  <si>
    <t xml:space="preserve">Equilibrium and kinetic studies of sorption of 2.4-dichlorophenol onto 2 mixtures: bamboo biochar plus calcium sulphate (BC) and hydroxyapatite plus bamboo biochar plus calcium sulphate (HBC), in a fl uidized bed circulation column
</t>
  </si>
  <si>
    <t>Polish Journal of Chemical Technology 18(2):59 · May 2016</t>
  </si>
  <si>
    <t>วารสารวิชาการระดับนานาชาติ : ที่อยู่ในฐานข้อมูล ISI
(มี Impact Factor  =0.592)</t>
  </si>
  <si>
    <t>Ahmed Hassan Alamin</t>
  </si>
  <si>
    <t xml:space="preserve">Load relaxation of olivine single crystals
</t>
  </si>
  <si>
    <t xml:space="preserve">Journal of Geophysical Research: Solid Earth;  Volume 121, Issue 10
October 2016 </t>
  </si>
  <si>
    <t>7193–7210</t>
  </si>
  <si>
    <t>วารสารวิชาการระดับนานาชาติ : ที่อยู่ในฐานข้อมูล ISI
(มี Impact Factor  =3.318)</t>
  </si>
  <si>
    <t>สุธรรม นิยมวาส</t>
  </si>
  <si>
    <t xml:space="preserve">The steel pipe lined Fe-W2B based composite coating by centrifugal-Self-propagating high-temperature synthesis process
</t>
  </si>
  <si>
    <t>Journal of the Ceramic Society of Japan. Vol. 124 (2016) No. 10 (October)</t>
  </si>
  <si>
    <t>1123-1126</t>
  </si>
  <si>
    <t>วารสารวิชาการระดับนานาชาติ : ที่อยู่ในฐานข้อมูล ISI
(มี Impact Factor  =0.828)</t>
  </si>
  <si>
    <t>เสาวณีย์ สิงห์สโรทัย</t>
  </si>
  <si>
    <t>นศ.ป.เอก MnE</t>
  </si>
  <si>
    <t xml:space="preserve">Effects of vacuum drying on structural changes of bananas, pineapples, and apples
</t>
  </si>
  <si>
    <t>Journal of Food Processing and Preservation. Vol. 40</t>
  </si>
  <si>
    <t>วารสารวิชาการระดับนานาชาติ : ที่อยู่ในฐานข้อมูล ISI
(มี Impact Factor  =0.894)</t>
  </si>
  <si>
    <t xml:space="preserve">Cellular beam design for resistance to inelastic lateral–torsional buckling
</t>
  </si>
  <si>
    <t xml:space="preserve">Thin-Walled Structures
Volume 99, February 2016, </t>
  </si>
  <si>
    <t>182–194</t>
  </si>
  <si>
    <t>วรเทพ แซ่ล่อง</t>
  </si>
  <si>
    <t xml:space="preserve"> นศ. ป.เอก CE</t>
  </si>
  <si>
    <t xml:space="preserve">Optimization of the comparative continuous process of ethyl and methyl ester productions using a static mixer reactor: a response surface methodology approach
</t>
  </si>
  <si>
    <t xml:space="preserve">BiofuelsISSN: 1759-7269 (Print) </t>
  </si>
  <si>
    <t>1759-7277</t>
  </si>
  <si>
    <t>วารสารวิชาการระดับนานาชาติ : ที่อยู่ในฐานข้อมูล ISI
(มี Impact Factor  = 1.16)</t>
  </si>
  <si>
    <t>กิจภูมิ วิจิตรโสภา</t>
  </si>
  <si>
    <t>นศ. ป.โท ME</t>
  </si>
  <si>
    <t>Implementation of a Real-Time Automatic Onset Time Detection for Surface Electromyography Measurement Systems Using Ni myRIO</t>
  </si>
  <si>
    <t>THERMAL SCIENCE  THERMAL SCIENCE: Year 2016, Vol. 20, Suppl. 2</t>
  </si>
  <si>
    <t>1-30 มิ.ย. 59</t>
  </si>
  <si>
    <t>S591-S602</t>
  </si>
  <si>
    <t>วารสารวิชาการระดับนานาชาติ : ที่อยู่ในฐานข้อมูล ISI
(มี Impact Factor  = 0.939)</t>
  </si>
  <si>
    <t>บุคลากร EE</t>
  </si>
  <si>
    <t xml:space="preserve">Enhanced Photocatalytic Degradation of Fulvic Acid using N–Doped SnO2/TiO2 Thin Film Coated Glass Fibers under UV and Solar Light Irradiation for Drinking Water Purification
</t>
  </si>
  <si>
    <t>Applied Mechanics and Materials Submitted: 2015-10-21
ISSN: 1662-7482, Vol. 835</t>
  </si>
  <si>
    <t>359-365</t>
  </si>
  <si>
    <t>พีรวัส คงสง</t>
  </si>
  <si>
    <t>นศ. ป.เอก  MnE</t>
  </si>
  <si>
    <t xml:space="preserve">Self-cleaning and Antibacterial Properties of Paint Containing ZnO and WO3 Co-doped VO2 Thermochromic Nano-pigment
</t>
  </si>
  <si>
    <t>27-33</t>
  </si>
  <si>
    <t>วิทยา พรหมมินทร์</t>
  </si>
  <si>
    <t>MhE</t>
  </si>
  <si>
    <t xml:space="preserve">Low Temperature Preparation of Thiocarbamide Doped TiO2 Film on Stainless Steel and its Antibacterial Efficiency Against Staphylococcus aureus
</t>
  </si>
  <si>
    <t>78-83</t>
  </si>
  <si>
    <t xml:space="preserve">Synthesis of h–MoO3 and (NH4)2Mo4O13 Using Precipitation Method at Various pH Values and Their Photochromic Properties
</t>
  </si>
  <si>
    <t>34-41</t>
  </si>
  <si>
    <t xml:space="preserve">CONCENTRATION AND RECOVERY OF PROTEIN FROM TUNA COOKING JUICE BY FORWARD OSMOSIS
</t>
  </si>
  <si>
    <t>JOURNAL OF ENGINEERING SCIENCE AND TECHNOLOGY   Volume: 11   Issue: 7  Published: JUL 2016</t>
  </si>
  <si>
    <t xml:space="preserve">962-973 </t>
  </si>
  <si>
    <t>Influence of CaO2 Additives on the Properties of Fe–WB-Based Composite Lining Deposited by Centrifugal SHS on the Inner Surface of Steel Pipe</t>
  </si>
  <si>
    <t>International Journal of Self-Propagating High-Temperature Synthesis. July 2016, Volume 25, Issue 3</t>
  </si>
  <si>
    <t>181–185</t>
  </si>
  <si>
    <t>นศ. ป. เอก  MnE</t>
  </si>
  <si>
    <t xml:space="preserve">Heat Treatment of a Slurry Squeeze-Cast ZA-27 Alloy at 150 oC
</t>
  </si>
  <si>
    <t>Materials Science Forum, ISSN: 1662-9752, Vol867</t>
  </si>
  <si>
    <t xml:space="preserve">Removal of Pb(II) from Aqueous Solutions Using Mixtures of Bamboo Biochar and Calcium Sulphate, and Hydroxyapatite and Calcium Sulphate
</t>
  </si>
  <si>
    <t>EnvironmentAsia;2016, Vol. 9 Issue 1</t>
  </si>
  <si>
    <t>37-44</t>
  </si>
  <si>
    <t xml:space="preserve">Adsorption of Pb(II) Ions from Aqueous Solution in Fixed Bed Column by Mixture of Clay plus Bamboo Biochar
</t>
  </si>
  <si>
    <t xml:space="preserve">Walailak Journal of Science and Technology 2016 13(11) </t>
  </si>
  <si>
    <t>949-963</t>
  </si>
  <si>
    <t>แหล่งข้อมูล O : กลุ่มงานบริการวิชาการฯ (วิจัย)</t>
  </si>
  <si>
    <t>หน่วยงานผู้รับผิดชอบ:กลุ่มงานบริการวิชาการฯ (วิจัย)</t>
  </si>
  <si>
    <r>
      <t xml:space="preserve">              </t>
    </r>
    <r>
      <rPr>
        <sz val="14"/>
        <color indexed="12"/>
        <rFont val="Angsana New"/>
        <family val="1"/>
      </rPr>
      <t>ISI และ Scopus มีค่าน้ำหนัก = 1.00</t>
    </r>
    <r>
      <rPr>
        <sz val="14"/>
        <rFont val="Angsana New"/>
        <family val="1"/>
      </rPr>
      <t xml:space="preserve">, TCI กลุ่ม 1 มีค่าน้ำหนัก = 0.80, TCI กลุ่ม 2 มีค่าน้ำหนัก = 0.60, </t>
    </r>
    <r>
      <rPr>
        <sz val="14"/>
        <color indexed="12"/>
        <rFont val="Angsana New"/>
        <family val="1"/>
      </rPr>
      <t>Proceedings ระดับนานาชาติ มีค่าน้ำหนัก = 0.40</t>
    </r>
    <r>
      <rPr>
        <sz val="14"/>
        <rFont val="Angsana New"/>
        <family val="1"/>
      </rPr>
      <t>, Proceedings ระดับชาติ มีค่าน้ำหนัก = 0.20</t>
    </r>
  </si>
  <si>
    <t>F-Table-EQA_14 (2b)-06-2017</t>
  </si>
  <si>
    <t>ข้อมูล ณ วันที่ 7 มิ.ย. 60</t>
  </si>
  <si>
    <t>วันที่รายงานข้อมูล : 7 มิถุนายน 2560</t>
  </si>
  <si>
    <t>F-Table-IQA_2.2b-06-2017</t>
  </si>
  <si>
    <t>F-Table-มอ_10.4-06-2017</t>
  </si>
  <si>
    <t>วันที่รายงานข้อมูล : 8 มิถุนายน 2560</t>
  </si>
  <si>
    <t>หน่วยงานรับผิดชอบ : กลุ่มงานสนับสนุนวิชาการฯ</t>
  </si>
  <si>
    <t>ผู้รับผิดชอบ  : บัณฑิต</t>
  </si>
  <si>
    <t>F-Table-มอ_10.5-06-2017</t>
  </si>
  <si>
    <t xml:space="preserve"> กรอบเวลาของข้อมูล: 1 มิ.ย. 57 - 31 ก.ค. 59, 1 ส.ค. 59 - 31 ก.ค. 60</t>
  </si>
  <si>
    <t>Mr.Athula Dayanarth Rajapakse</t>
  </si>
  <si>
    <t>F-Table-มอ_10.3 (2)-06-2017</t>
  </si>
  <si>
    <t>ปีการศึกษา 2559</t>
  </si>
  <si>
    <t xml:space="preserve"> กรอบเวลาของข้อมูล : 1 ส.ค. 59 - 31 ก.ค. 60</t>
  </si>
  <si>
    <t>CLEMENT KEHINDE AJANI</t>
  </si>
  <si>
    <t xml:space="preserve"> วิศวกรรมเครื่องกล</t>
  </si>
  <si>
    <t>พีระพงศ์ ทีฆสกุล</t>
  </si>
  <si>
    <t>HEIN ZAW OO</t>
  </si>
  <si>
    <t>MUHAMMAD BILAL KHAN</t>
  </si>
  <si>
    <t>SHERLY HANIFARIANTY</t>
  </si>
  <si>
    <t xml:space="preserve"> เทคโนโลยีพลังงาน</t>
  </si>
  <si>
    <t>SO PYAY</t>
  </si>
  <si>
    <t>HNIN NANDAR SOE</t>
  </si>
  <si>
    <t>SI THU MYINT MAUNG</t>
  </si>
  <si>
    <t xml:space="preserve">THET HTET NAING  </t>
  </si>
  <si>
    <t>WAI YAN LIN HTET</t>
  </si>
  <si>
    <t>กุสุมาลย์ เฉลิมยานนท์</t>
  </si>
  <si>
    <t>SOTARA REN</t>
  </si>
  <si>
    <t>กิตติคุณ ทองพูล</t>
  </si>
  <si>
    <t>HNIN PHYU KHAING</t>
  </si>
  <si>
    <t>KAUNG MYAT THU</t>
  </si>
  <si>
    <t>THAZIN TUN</t>
  </si>
  <si>
    <t>ธเนศ เคารพาพงศ์</t>
  </si>
  <si>
    <t>THIDA SAN NWE</t>
  </si>
  <si>
    <t>YE MIN OO</t>
  </si>
  <si>
    <t>มักตาร์ แวหะยี</t>
  </si>
  <si>
    <t>ASAD ULLAH</t>
  </si>
  <si>
    <t>EI EI MON</t>
  </si>
  <si>
    <t>แสงสุรีย์ วสุพงศ์อัยยะ</t>
  </si>
  <si>
    <t>HNIN THIRI CHAW</t>
  </si>
  <si>
    <t>สินชัย กมลภิวงศ์</t>
  </si>
  <si>
    <t xml:space="preserve">KHIN MO SUE  </t>
  </si>
  <si>
    <t>LAE LAE SHWE</t>
  </si>
  <si>
    <t>MUHAMMAD AMIN</t>
  </si>
  <si>
    <t>ผกามาศ เจษฎ์พัฒนานนท์</t>
  </si>
  <si>
    <t>MYINT ZAW</t>
  </si>
  <si>
    <t>พิชญา ตัณฑัยย์</t>
  </si>
  <si>
    <t>MYO MYINT OO</t>
  </si>
  <si>
    <t>ทศพร กมลภิวงศ์</t>
  </si>
  <si>
    <t>NANG THINN THINN</t>
  </si>
  <si>
    <t>NWE ZIN OO</t>
  </si>
  <si>
    <t>ปัญญยศ ไชยกาฬ</t>
  </si>
  <si>
    <t>SAN KYAW ZAW</t>
  </si>
  <si>
    <t>SYED HASEEB SULTAN</t>
  </si>
  <si>
    <t>THEIN THAN THWIN</t>
  </si>
  <si>
    <t xml:space="preserve">THEIN GI KYAW  </t>
  </si>
  <si>
    <t>อนันท์ ชกสุริวงค์</t>
  </si>
  <si>
    <t>YU SANDAR SOE AUNG</t>
  </si>
  <si>
    <t>ZIN WIN AYE</t>
  </si>
  <si>
    <t>เพ็ชรัตน์ สุริยะไชย</t>
  </si>
  <si>
    <t>KHIN SANDAR KYAW</t>
  </si>
  <si>
    <t>สมชัย หลิมศิโรรัตน์</t>
  </si>
  <si>
    <t>MAY THU</t>
  </si>
  <si>
    <t>มนตรี กาญจนะเดชะ</t>
  </si>
  <si>
    <t>KYAW THU</t>
  </si>
  <si>
    <t>ชญานุช แสงวิเชียร</t>
  </si>
  <si>
    <t>SHWE MYINT</t>
  </si>
  <si>
    <t>THANDAR OO</t>
  </si>
  <si>
    <t>ZAR CHI PYAE PYAE SOE</t>
  </si>
  <si>
    <t>AMIR SOUHAIL</t>
  </si>
  <si>
    <t>ภาสกร เวสสะโกศล</t>
  </si>
  <si>
    <t>RAHMAD INCA LIPERDA</t>
  </si>
  <si>
    <t>ผู้รับผิดชอบ  :  บัณฑิต</t>
  </si>
  <si>
    <t xml:space="preserve"> กรอบเวลาของข้อมูล : 1 ส.ค.59 - 31 ก.ค. 60</t>
  </si>
  <si>
    <t>ข้อมูลการดำเนินงานคณะวิศวกรรมศาสตร์ มหาวิทยาลัยสงขลานครินทร์ ประจำปีการศึกษา 2559/งปม.2559</t>
  </si>
  <si>
    <t>หน่วยงานรับผิดชอบ: กองทะเบียนและประมวลผล/กลุ่มงานสนับสนุนวิชาการฯ</t>
  </si>
  <si>
    <t xml:space="preserve"> กรอบเวลาของข้อมูล: 1 ส.ค. 59 - 31 ก.ค. 60</t>
  </si>
  <si>
    <t>ภาคการศึกษาที่ 1/2559</t>
  </si>
  <si>
    <t>ภาคการศึกษาที่ 2/2559</t>
  </si>
  <si>
    <t>รายวิชา 890-101</t>
  </si>
  <si>
    <t>รายวิชา 890-102</t>
  </si>
  <si>
    <t>ข้อมูล ณ วันที่ 17 ก.ค.2560</t>
  </si>
  <si>
    <t>วันที่รายงานข้อมูล : 17 กรกฎาคม 2560</t>
  </si>
  <si>
    <t>รายวิชาอื่น (วข.ภูเก็ต)</t>
  </si>
  <si>
    <t>ภาคการศึกษาที่ 1 และ 2/2559</t>
  </si>
  <si>
    <t>F-Table-IQA_2.2-07-2017</t>
  </si>
  <si>
    <t>F-Table-IQA_2.3-07-2017</t>
  </si>
  <si>
    <t>9. เทคโนโลยีพลังงาน</t>
  </si>
  <si>
    <t>ข้อมูล ณ วันที่ 4 ส.ค. 60</t>
  </si>
  <si>
    <t>วันที่รายงานข้อมูล : 4 สิงหาคม 2560</t>
  </si>
  <si>
    <t>19.หลักสูตรวิศวกรรมศาสตรมหาบัณฑิต สาขาวิชาโลจิสติกส์และโซ่อุปทาน</t>
  </si>
  <si>
    <t>33.หลักสูตรวิศวกรรมศาสตรมหาบัณฑิต สาขาวิชาเทคโนโลยีพลังงาน</t>
  </si>
  <si>
    <t>34.หลักสูตรปรัชญาดุษฎีบัณฑิต สาขาวิชาเทคโนโลยีพลังงาน</t>
  </si>
  <si>
    <t>ปีการศึกษา 2558-2559</t>
  </si>
  <si>
    <t xml:space="preserve"> กรอบเวลาของข้อมูล : 1 ส.ค.58 - 31 ก.ค. 60</t>
  </si>
  <si>
    <t>ใช้เกณฑ์มาตรฐานปี</t>
  </si>
  <si>
    <t>ตรี</t>
  </si>
  <si>
    <t>โท</t>
  </si>
  <si>
    <t>เอก</t>
  </si>
  <si>
    <t>1.ดร.ฐานันดร์ศักดิ์  เทพญา</t>
  </si>
  <si>
    <t>2.ผศ.ดร.จันทกานต์  ทวีกุล</t>
  </si>
  <si>
    <t>3.ดร.บุญญา  ชาญนอก</t>
  </si>
  <si>
    <t>4.ผศ.ดร.กุสุมาลย์  เฉลิมยานนท์</t>
  </si>
  <si>
    <t>5.รศ.ดร.ผกามาศ  เจษฎ์พัฒนานนท์</t>
  </si>
  <si>
    <t>4. ดร.ไพโรจน์  วุ่นชุม</t>
  </si>
  <si>
    <t>5. ดร.มงคล  แซ่เจีย</t>
  </si>
  <si>
    <t>3. ผศ.อนุวัตร  ประเสริฐสิทธิ์</t>
  </si>
  <si>
    <t>2. ผศ.ดร.องุ่น  สังขพงศ์</t>
  </si>
  <si>
    <t>3. ผศ.พิเชฐ  ตระการชัยศิริ</t>
  </si>
  <si>
    <t>4. ผศ.ดร.นภิสพร  มีมงคล</t>
  </si>
  <si>
    <t>5. นายประภากร  กลับกลาย</t>
  </si>
  <si>
    <t xml:space="preserve">       KPI 7 ร้อยละของหลักสูตรที่มีอาจารย์ประจำหลักสูตร ที่ผ่านการอบรม AUN QA ในรอบ 2 ปี</t>
  </si>
  <si>
    <t>หลักสูตรที่ใช้เกณฑ์มาตรฐานปี 2548</t>
  </si>
  <si>
    <t>หลักสูตรที่ 1 ผ่านการอบรม 4 คน</t>
  </si>
  <si>
    <t>หลักสูตรที่ 2 ผ่านการอบรม 4 คน</t>
  </si>
  <si>
    <t>หลักสูตรที่ 1 ผ่านการอบรม 3 คน</t>
  </si>
  <si>
    <t>หลักสูตรที่ 3 ผ่านการอบรม 4 คน</t>
  </si>
  <si>
    <t>หลักสูตรที่ 6 ผ่านการอบรม 4 คน</t>
  </si>
  <si>
    <t>หลักสูตรที่ 7 ผ่านการอบรม 4 คน</t>
  </si>
  <si>
    <r>
      <rPr>
        <sz val="16"/>
        <rFont val="Wingdings"/>
        <family val="0"/>
      </rPr>
      <t>l</t>
    </r>
    <r>
      <rPr>
        <sz val="16"/>
        <rFont val="Angsana New"/>
        <family val="1"/>
      </rPr>
      <t xml:space="preserve"> ป.ตรี จำนวน 2 หลักสูตร</t>
    </r>
  </si>
  <si>
    <r>
      <rPr>
        <sz val="16"/>
        <rFont val="Wingdings"/>
        <family val="0"/>
      </rPr>
      <t>l</t>
    </r>
    <r>
      <rPr>
        <sz val="16"/>
        <rFont val="Angsana New"/>
        <family val="1"/>
      </rPr>
      <t xml:space="preserve"> ป.โท จำนวน 6 หลักสูตร</t>
    </r>
  </si>
  <si>
    <r>
      <rPr>
        <sz val="16"/>
        <rFont val="Wingdings"/>
        <family val="0"/>
      </rPr>
      <t>l</t>
    </r>
    <r>
      <rPr>
        <sz val="16"/>
        <rFont val="Angsana New"/>
        <family val="1"/>
      </rPr>
      <t xml:space="preserve"> ป.เอก จำนวน 3 หลักสูตร</t>
    </r>
  </si>
  <si>
    <r>
      <rPr>
        <sz val="16"/>
        <rFont val="Wingdings"/>
        <family val="0"/>
      </rPr>
      <t>l</t>
    </r>
    <r>
      <rPr>
        <sz val="16"/>
        <rFont val="Angsana New"/>
        <family val="1"/>
      </rPr>
      <t xml:space="preserve"> ป.ตรี จำนวน 10 หลักสูตร</t>
    </r>
  </si>
  <si>
    <r>
      <rPr>
        <sz val="16"/>
        <rFont val="Wingdings"/>
        <family val="0"/>
      </rPr>
      <t>l</t>
    </r>
    <r>
      <rPr>
        <sz val="16"/>
        <rFont val="Angsana New"/>
        <family val="1"/>
      </rPr>
      <t xml:space="preserve"> ป.โท จำนวน 7 หลักสูตร</t>
    </r>
  </si>
  <si>
    <r>
      <rPr>
        <sz val="16"/>
        <rFont val="Wingdings"/>
        <family val="0"/>
      </rPr>
      <t>l</t>
    </r>
    <r>
      <rPr>
        <sz val="16"/>
        <rFont val="Angsana New"/>
        <family val="1"/>
      </rPr>
      <t xml:space="preserve"> ป.เอก จำนวน 6 หลักสูตร</t>
    </r>
  </si>
  <si>
    <t xml:space="preserve"> (จำนวนหลักสูตรที่มีอาจารย์ประจำหลักสูตรอย่างน้อย 4 คน ในหลักสูตรนั้นๆ ผ่านการอบรม AUN QA ในรอบ 2 ปี)</t>
  </si>
  <si>
    <r>
      <rPr>
        <b/>
        <sz val="16"/>
        <rFont val="Angsana New"/>
        <family val="1"/>
      </rPr>
      <t>หลักสูตรที่ใช้เกณฑ์มาตรฐานปี 2558</t>
    </r>
    <r>
      <rPr>
        <sz val="16"/>
        <rFont val="Angsana New"/>
        <family val="1"/>
      </rPr>
      <t xml:space="preserve"> </t>
    </r>
  </si>
  <si>
    <t>(ระดับปริญญาตรี :จำนวนหลักสูตรที่มีอาจารย์ประจำหลักสูตรอย่างน้อย 4 คนในหลักสูตรนั้นๆ ผ่านการอบรม AUN QA ในรอบ 2 ปี</t>
  </si>
  <si>
    <t>ระดับบัณฑิตศึกษา : จำนวนหลักสูตรที่มีอาจารย์ประจำหลักสูตรอย่างน้อย 2 คนในหลักสูตรนั้นๆ ผ่านการอบรม AUN QA ในรอบ 2 ปี)</t>
  </si>
  <si>
    <t>3. รศ.ดร.ธเนศ  รัตนวิไล</t>
  </si>
  <si>
    <t>4. รศ.ดร.เสกสรร  สุธรรมานนท์</t>
  </si>
  <si>
    <t>5. ดร.วนัฐฌพงษ์  คงแก้ว</t>
  </si>
  <si>
    <t>หลักสูตรที่ 1 ผ่านการอบรม 5 คน</t>
  </si>
  <si>
    <t>หลักสูตรที่ 3 ผ่านการอบรม 5 คน</t>
  </si>
  <si>
    <t>หลักสูตรที่ 3 ผ่านการอบรม 2 คน</t>
  </si>
  <si>
    <t>หลักสูตรที่ 2 ผ่านการอบรม 5 คน</t>
  </si>
  <si>
    <t>O</t>
  </si>
  <si>
    <t>5. รศ.ดร.พฤทธิกร  สมิตไมตรี</t>
  </si>
  <si>
    <t>หลักสูตรที่ 4 ผ่านการอบรม 4 คน</t>
  </si>
  <si>
    <t>3. ผศ.สิทธิชัย พิริยคุณธร</t>
  </si>
  <si>
    <t>หลักสูตรที่ 5 ผ่านการอบรม 4 คน</t>
  </si>
  <si>
    <t>หลักสูตรที่ 6 ผ่านการอบรม 3 คน</t>
  </si>
  <si>
    <t>3. รศ.ดร.จรงค์พันธ์ มุสิกะวงศ์</t>
  </si>
  <si>
    <t>2 ผศ.ดร.องุ่น  สังขพงศ์</t>
  </si>
  <si>
    <t>3. ผศ.ดร.กลางเดือน  โพชนา</t>
  </si>
  <si>
    <t>4. ผศ.ดร.ปัญญยศ ไชยกาฬ</t>
  </si>
  <si>
    <t>5. ผศ.ธัชชัย  เอ้งฉ้วน</t>
  </si>
  <si>
    <t>1. ดร.นพพณ  เลิศชูวงศา</t>
  </si>
  <si>
    <t>3.ดร.ฉกาจกิจ  แท่นชัยกุล</t>
  </si>
  <si>
    <t>4. ดร.วศิมน  พาณิชพัฒนกุล</t>
  </si>
  <si>
    <t>หลักสูตรที่ 10 ผ่านการอบรม 4 คน</t>
  </si>
  <si>
    <t>(ภ.คอมพิวเตอร์ หญ.5 คน ภูเก็ต 4 คน)</t>
  </si>
  <si>
    <t>3. ผศ.ดร.เพ็ชรัตน์  สุริยะไชย</t>
  </si>
  <si>
    <t>หลักสูตรที่ 7 ผ่านการอบรม 3 คน</t>
  </si>
  <si>
    <t>1 รศ.ดร.เล็ก  สีคง</t>
  </si>
  <si>
    <t>2. รศ.ดร.ดนุพล ตันนโยภาส</t>
  </si>
  <si>
    <t>2. รศ.จันทิมา ชั่งสิริพร</t>
  </si>
  <si>
    <t>3. รศ.ชาคริต ทองอุไร</t>
  </si>
  <si>
    <t>4. ผศ.พรศิริ แก้วประดิษฐ์</t>
  </si>
  <si>
    <t>5. ผศ.สุรัสวดี กังสนันท์</t>
  </si>
  <si>
    <t>ปรเมศวร์  เหลือเทพ</t>
  </si>
  <si>
    <t>เสาวภัคย์  ธรรมเสน่ห์</t>
  </si>
  <si>
    <t>นศ. ป.โท EnE</t>
  </si>
  <si>
    <t>ธนพจน์ จิรธนานุวงศ์</t>
  </si>
  <si>
    <t>Analysis of a Rainfall-Triggered Landslide and Determination of Critical Cumulative Rainfall for Landslide Warning in Southern Thailand</t>
  </si>
  <si>
    <t>GEOTEC HANOI 2016</t>
  </si>
  <si>
    <t>24 -25 พ.ย. 59</t>
  </si>
  <si>
    <t>https://infor.eng.psu.ac.th/thesis/uploads/f-373.pdf</t>
  </si>
  <si>
    <t>ธนิต  เฉลิมยานนท์</t>
  </si>
  <si>
    <t>Removal of Oscillatoria sp. in Raw Water for Water Treatment Plant by Chemical Coagulation</t>
  </si>
  <si>
    <t>5th International Conference on Environmental Engineering, Science and Management</t>
  </si>
  <si>
    <t>11 - 13 พ.ค. 59</t>
  </si>
  <si>
    <t>71-72</t>
  </si>
  <si>
    <t>https://infor.eng.psu.ac.th/thesis/uploads/f-286.pdf</t>
  </si>
  <si>
    <t>อดินันท์ อนุศักดิ์</t>
  </si>
  <si>
    <t xml:space="preserve">Reduction of color, organic matter, and phenolic compounds in treated palm oil mill effluent by land treatment </t>
  </si>
  <si>
    <t>55-56</t>
  </si>
  <si>
    <t>https://infor.eng.psu.ac.th/thesis/uploads/f-266.pdf</t>
  </si>
  <si>
    <t>เตือนใจ พลายด้วง</t>
  </si>
  <si>
    <t>Reduction of Dissolved Organic Nitrogen in Raw Water from the U-tapao Canal by Enhanced Coagulation</t>
  </si>
  <si>
    <t>https://infor.eng.psu.ac.th/thesis/uploads/f-268.pdf</t>
  </si>
  <si>
    <t>ชลดา กาญจนกุล</t>
  </si>
  <si>
    <t>Rainfall thresholds for landslide early warning system in Nakhon Si Thammarat</t>
  </si>
  <si>
    <t>Arabian Journal of Geosciences, 2016, Vol.9, Issue 11, Art. No. 584</t>
  </si>
  <si>
    <t>1 ส.ค. 59</t>
  </si>
  <si>
    <t>วารสารระดับนานาชาติ อยู่ในฐานข้อมูล ISI</t>
  </si>
  <si>
    <t>https://www.scopus.com/inward/record.uri?eid=2-s2.0-84981555658&amp;doi=10.1007%2fs12517-016-2614-4&amp;partnerID=40&amp;md5=f9380643c1f64cbfa95e9acb50cbfe4c</t>
  </si>
  <si>
    <t>Removal of phenolic compounds from palm oil mill effluent by thermophilic Bacillus thermoleovorans strain A2 and their effect on anaerobic digestion</t>
  </si>
  <si>
    <t>International Biodeterioration and Biodegradation,2016, vol. 115</t>
  </si>
  <si>
    <t>1 พ.ย. 59</t>
  </si>
  <si>
    <t>293-301</t>
  </si>
  <si>
    <t>https://www.scopus.com/inward/record.uri?eid=2-s2.0-84988666931&amp;doi=10.1016%2fj.ibiod.2016.09.010&amp;partnerID=40&amp;md5=8ffeed48e4a94adebd0e20cd3d64c8cd</t>
  </si>
  <si>
    <t>Water scarcity footprint of products from cooperative and large rubber sheet factories in southern Thailand</t>
  </si>
  <si>
    <t>Journal of Cleaner Production, 2016, vol.134, Part B</t>
  </si>
  <si>
    <t>15 ต.ค. 59</t>
  </si>
  <si>
    <t>574-582</t>
  </si>
  <si>
    <t>https://www.scopus.com/inward/record.uri?eid=2-s2.0-84949958476&amp;doi=10.1016%2fj.jclepro.2015.10.012&amp;partnerID=40&amp;md5=2bc4eb8ab7b90d6e68d30b3699b785ff</t>
  </si>
  <si>
    <t>The presence of aliphatic and aromatic amines in reservoir and canal water as precursors to disinfection by-products</t>
  </si>
  <si>
    <t>Journal of Environmental Science and Health - Part A Toxic/Hazardous Substances and Environmental Engineering, 2016, vol.51, Issue 11</t>
  </si>
  <si>
    <t>18 ก.ย. 59</t>
  </si>
  <si>
    <t>900-913</t>
  </si>
  <si>
    <t>https://www.scopus.com/inward/record.uri?eid=2-s2.0-84975144715&amp;doi=10.1080%2f10934529.2016.1191303&amp;partnerID=40&amp;md5=5f24168b0340825fc0ff1246bd40a26a</t>
  </si>
  <si>
    <t>Supply Chain Optimisation of Nipa-based bioethanol industry in Thailand</t>
  </si>
  <si>
    <t>Computer Aided Chemical Engineering, 2016, vol.38</t>
  </si>
  <si>
    <t>913-918</t>
  </si>
  <si>
    <t>วารสารระดับนานาชาติ อยู่ในฐานข้อมูล Scopus</t>
  </si>
  <si>
    <t>https://www.scopus.com/inward/record.uri?eid=2-s2.0-84994247400&amp;doi=10.1016%2fB978-0-444-63428-3.50157-0&amp;partnerID=40&amp;md5=607077099d8dc4806fefabf1b8f6ac0b</t>
  </si>
  <si>
    <t>Evolution of pretreatment methods for nanofiltration membrane used for dissolved organic matter removal in raw water supply</t>
  </si>
  <si>
    <t>EnvironmentAsia, 2016, vol. 9, Issue 2</t>
  </si>
  <si>
    <t>ก.ค. 59</t>
  </si>
  <si>
    <t>10-17</t>
  </si>
  <si>
    <t>https://www.scopus.com/inward/record.uri?eid=2-s2.0-84973376016&amp;partnerID=40&amp;md5=6806e01371bae858af1ca8423f9701a0</t>
  </si>
  <si>
    <t>Water footprints of products of oil palm plantations and palm oil mills in Thailand</t>
  </si>
  <si>
    <t>Science of the Total Environment, 2016, vol.542</t>
  </si>
  <si>
    <t>15 ม.ค. 59</t>
  </si>
  <si>
    <t>521-529</t>
  </si>
  <si>
    <t>https://www.scopus.com/inward/record.uri?eid=2-s2.0-84946209662&amp;doi=10.1016%2fj.scitotenv.2015.10.060&amp;partnerID=40&amp;md5=534ad3f728abd8fa34fad4a2c75816cb</t>
  </si>
  <si>
    <t>Temporal patterns of water quality variation in khlong u-tapao river basin, Thailand</t>
  </si>
  <si>
    <t>International Journal of GEOMATE, vol.11, Issue 5</t>
  </si>
  <si>
    <t>2763-2770</t>
  </si>
  <si>
    <t>https://www.scopus.com/inward/record.uri?eid=2-s2.0-84959503714&amp;partnerID=40&amp;md5=0f9e072edc8c4f567a9257326cdd1d81</t>
  </si>
  <si>
    <t>อรุณ  ลูกจันทร์</t>
  </si>
  <si>
    <t>Importance of Alternative Conceptual Model for Sustainable Groundwater Management of the Hat Yai Basin, Thailand</t>
  </si>
  <si>
    <t>Procedia Engineering, 2016, vol.154</t>
  </si>
  <si>
    <t>21-26 ส.ค. 59</t>
  </si>
  <si>
    <t>308-316</t>
  </si>
  <si>
    <t>https://www.scopus.com/inward/record.uri?eid=2-s2.0-84997703599&amp;doi=10.1016%2fj.proeng.2016.07.480&amp;partnerID=40&amp;md5=5a775422c409e11a0c9313e5b61fed67</t>
  </si>
  <si>
    <t>สราวุธ  จริตงาม</t>
  </si>
  <si>
    <t>The potential use of pavement recycling blending with stone dust in road construction</t>
  </si>
  <si>
    <t>8th International Conference on Maintenance and Rehabilitation of Pavements, MAIREPAV 2016</t>
  </si>
  <si>
    <t>27-29 ก.ค. 59</t>
  </si>
  <si>
    <t>854-858</t>
  </si>
  <si>
    <t>https://www.scopus.com/inward/record.uri?eid=2-s2.0-85003582735&amp;doi=10.3850%2f978-981-11-0449-7-160-cd&amp;partnerID=40&amp;md5=78ede081abc2a998a73c8c3befee6710</t>
  </si>
  <si>
    <t>Lam Ngoc Tra My</t>
  </si>
  <si>
    <t>The possibility of using steel slag for pavement structure application in Vietnam</t>
  </si>
  <si>
    <t>846-853</t>
  </si>
  <si>
    <t>https://www.scopus.com/inward/record.uri?eid=2-s2.0-85003443667&amp;doi=10.3850%2f978-981-11-0449-7-159-cd&amp;partnerID=40&amp;md5=214f5802852bc8dc0526359471772093</t>
  </si>
  <si>
    <t>Effect of microwave pretreatment on BMP of decanter cake from palm oil mill factory</t>
  </si>
  <si>
    <t>American Journal of Applied Sciences,2016, vol.13, Issue 5</t>
  </si>
  <si>
    <t>23 พ.ค. 59</t>
  </si>
  <si>
    <t>609-617</t>
  </si>
  <si>
    <t>https://www.scopus.com/inward/record.uri?eid=2-s2.0-85012011398&amp;doi=10.3844%2fajassp.2016.609.617&amp;partnerID=40&amp;md5=831098b73ab8a4f1d53b29ec604c4bae</t>
  </si>
  <si>
    <t>วรวุฒิ  รุ่งอรุณอโนทัย</t>
  </si>
  <si>
    <t>นศ.ป.โท EnE</t>
  </si>
  <si>
    <t>Recovery of protein from mung bean starch processing wastewater by rotating ultrafiltration</t>
  </si>
  <si>
    <t>Journal of Engineering Science and Technology, 2016, Vol.11, Issue 7</t>
  </si>
  <si>
    <t xml:space="preserve"> ก.ค. 59</t>
  </si>
  <si>
    <t>947-961</t>
  </si>
  <si>
    <t>https://www.scopus.com/inward/record.uri?eid=2-s2.0-84977535817&amp;partnerID=40&amp;md5=5732775ebf0d8eca8685abff763ee2c7</t>
  </si>
  <si>
    <t>นฤมล ทองมาก</t>
  </si>
  <si>
    <t>นศ.ป.เอก EnE</t>
  </si>
  <si>
    <t>Performances of a submerged anaerobic membrane bioreactor (AnMBR) for latex serum treatment</t>
  </si>
  <si>
    <t>Desalination and Water Treatment,2016,vol.57,Issue 44</t>
  </si>
  <si>
    <t>19 ก.ย. 59</t>
  </si>
  <si>
    <t>20694-20706</t>
  </si>
  <si>
    <t>https://www.scopus.com/inward/record.uri?eid=2-s2.0-84946430363&amp;doi=10.1080%2f19443994.2015.1110727&amp;partnerID=40&amp;md5=30b939e800eb5819e4f53dc22561599d</t>
  </si>
  <si>
    <t>อุดมผล  พืชน์ไพบูลย์</t>
  </si>
  <si>
    <t>Huy Nguyen Huu</t>
  </si>
  <si>
    <t>นศ.ป.เอก CE</t>
  </si>
  <si>
    <t>Approach to identifying black spots based on potential saving in accident costs</t>
  </si>
  <si>
    <t>Engineering Journal, 2016, vol.20, Issue 2</t>
  </si>
  <si>
    <t>18 พ.ค. 59</t>
  </si>
  <si>
    <t>109-122</t>
  </si>
  <si>
    <t>https://www.scopus.com/inward/record.uri?eid=2-s2.0-84969247952&amp;doi=10.4186%2fej.2016.20.2.109&amp;partnerID=40&amp;md5=6ae24fe4de3e40a153daef15242c394c</t>
  </si>
  <si>
    <t>สุรางคนา  ตรังคานนท์</t>
  </si>
  <si>
    <t>Root causes of construction project disputes in Thailand</t>
  </si>
  <si>
    <t xml:space="preserve">International Journal of Conceptions on Mechanical and Civil Engineering
</t>
  </si>
  <si>
    <t>3-6 พ.ย. 59</t>
  </si>
  <si>
    <t>8-12</t>
  </si>
  <si>
    <t>http://www.worldairco.org/IJCMCE/October2016Paper6.pdf</t>
  </si>
  <si>
    <t>ทศพร วิชัยพฤกษ์</t>
  </si>
  <si>
    <t>นศ. ป.ตรี CE</t>
  </si>
  <si>
    <t>ปริตต์ อุตราภรณ์</t>
  </si>
  <si>
    <t>เกียรติศักดิ์ ยงเกียรติกานต์</t>
  </si>
  <si>
    <t>ภาสกร  ชัยวิริยะวงศ์</t>
  </si>
  <si>
    <t>Comparison of Shaking table Experiments of Tuned Liquid Column Damper with an Elliptical Flow Path Estimation Method</t>
  </si>
  <si>
    <t>16th International Conference on Computing in Civil and Building Engineering ( ICCCBE2016 )</t>
  </si>
  <si>
    <t>6-8 ก.ค. 59</t>
  </si>
  <si>
    <t>230-237</t>
  </si>
  <si>
    <t>http://www.see.eng.osaka-u.ac.jp/seeit/icccbe2016/Proceedings/Full_Papers/029-356.pdf</t>
  </si>
  <si>
    <t>สุชาติ  ลิ่มกตัญญู</t>
  </si>
  <si>
    <t>ปฐเมศ  ผาณิตพจมาน</t>
  </si>
  <si>
    <t>ข้อมูล ณ วันที่ 30 ส.ค.2560</t>
  </si>
  <si>
    <t>วันที่รายงานข้อมูล : 30 สิงหาคม 2560</t>
  </si>
  <si>
    <t>5. อ.ธรรมรัฎฐ์  สมิตะลัมพะ</t>
  </si>
  <si>
    <t>6. ผศ.ดร.อภิชาติ  หีดนาคราม</t>
  </si>
  <si>
    <t>หลักสูตรที่ 2 ผ่านการอบรม 1 คน</t>
  </si>
  <si>
    <t>หลักสูตรที่ 5 ผ่านการอบรม 1 คน</t>
  </si>
  <si>
    <t>หลักสูตรที่ 4 ผ่านการอบรม 2 คน</t>
  </si>
  <si>
    <t>หลักสูตรที่ 2 ผ่านการอบรม 2 คน</t>
  </si>
  <si>
    <t>หลักสูตรที่ 9 ผ่านการอบรม 3 คน</t>
  </si>
  <si>
    <t>หลักสูตรที่ 8 ผ่านการอบรม 4 คน</t>
  </si>
  <si>
    <t>1. รศ.ดร.ผกามาศ เจษฎ์พัฒนานนท์</t>
  </si>
  <si>
    <t>2. รศ.ดร.ราม แย้มแสงสังข์</t>
  </si>
  <si>
    <t>3. รศ.ดร.ลือพงศ์ แก้วศรีจันทร์</t>
  </si>
  <si>
    <t>F-Table-มอ_10.1-08-2017</t>
  </si>
  <si>
    <t>ข้อมูล ณ วันที่ 30 ส.ค. 60</t>
  </si>
  <si>
    <t>วันที่รายงานข้อมูล : 31 สิงหาคม 2560</t>
  </si>
  <si>
    <t>ผู้รับผิดชอบ  : อนุชิดา,ขัติยากรณ์</t>
  </si>
  <si>
    <t>F-Table-มอ_10.1 (2)-08-2017</t>
  </si>
  <si>
    <t>การเดินทางไปต่างประเทศของนักศึกษาคณะวิศวกรรมศาสตร์ August 1, 2016 – July 31, 2017</t>
  </si>
  <si>
    <t>ณภัทร เจนจิรภัทร</t>
  </si>
  <si>
    <t>ชยศักดิ์ วงศ์วาสนา</t>
  </si>
  <si>
    <t>ได้ฝึกงานภายใต้โครงการความร่วมมือกับ Fukui College (Serbia)</t>
  </si>
  <si>
    <t>ธนากร แซ่ลิ่ว</t>
  </si>
  <si>
    <t>ภ.ไฟฟ้า</t>
  </si>
  <si>
    <t>ธีธัช ตุลยกนิษก์</t>
  </si>
  <si>
    <t>นิธิโรจน์ ตันตระรุ่งโรจน์</t>
  </si>
  <si>
    <t>วรงค์พร กาลวงค์</t>
  </si>
  <si>
    <t>กนกภัณฑ์ มิตรวงศ์</t>
  </si>
  <si>
    <t>ภ.เคมี</t>
  </si>
  <si>
    <t>ศิวกร สุขสวัสดิ์</t>
  </si>
  <si>
    <t>ภัทริยะ วัฒนคีรี</t>
  </si>
  <si>
    <t>ภรัณยู ช่างสาน</t>
  </si>
  <si>
    <t>อรัญ คุณอารี</t>
  </si>
  <si>
    <t>พลาวิต พละศักดิ์</t>
  </si>
  <si>
    <t>วรรณวิสา กรปรีชา</t>
  </si>
  <si>
    <t>ข้อมูล ณ วันที่ 31 ส.ค. 60</t>
  </si>
  <si>
    <t>285 โครงการ</t>
  </si>
  <si>
    <t>110 โครงการ</t>
  </si>
  <si>
    <t>Quality activity for embedded software based on automotive industry standard</t>
  </si>
  <si>
    <t>การวิเคราะห์การลดขนาดมิติของข้อมูลที่มีความซ้ำซ้อน โดยใช้ CASUAL FEATURE SELECTION</t>
  </si>
  <si>
    <t>F-Table-IQA_4.3 (3)-09-2017</t>
  </si>
  <si>
    <t>วันที่รายงานข้อมูล : 4 กันยายน 2560</t>
  </si>
  <si>
    <t>ธนาธิป ลิ่มนา</t>
  </si>
  <si>
    <t>A flexible and scalable component-based system architecture for video surveillance as a service, running on infrastructure as a service</t>
  </si>
  <si>
    <t xml:space="preserve"> Multimedia Tools and Applications, </t>
  </si>
  <si>
    <t xml:space="preserve">February 2016, Volume 75, Issue 4, doi:10.1007/s11042-014-2373-8
</t>
  </si>
  <si>
    <t xml:space="preserve">1765-1791 </t>
  </si>
  <si>
    <t>http://dl.acm.org/citation.cfm?id=2898272</t>
  </si>
  <si>
    <t>ฐิตินันท์ เกลี้ยงสุวรรณ</t>
  </si>
  <si>
    <t>A Low-Cost Local Monitoring System</t>
  </si>
  <si>
    <t xml:space="preserve">The 2016 International Symposium on Intelligent Signal Processing and Comunication Systems </t>
  </si>
  <si>
    <t>24-27 ตุลาคม 2559</t>
  </si>
  <si>
    <t>1-6</t>
  </si>
  <si>
    <t>http://ieeexplore.ieee.org/document/7824741/</t>
  </si>
  <si>
    <t>อภิชาติ หีดนาคราม</t>
  </si>
  <si>
    <t>เมธา  หวังธรรมมั่ง</t>
  </si>
  <si>
    <t>Distributed storage design for encrypted personal health record data</t>
  </si>
  <si>
    <t xml:space="preserve"> 2016 8th International Conference on Knowledge and Smart Technology (KST)</t>
  </si>
  <si>
    <t>3-6 กุมภาพันธ์ 2559</t>
  </si>
  <si>
    <t>184-189</t>
  </si>
  <si>
    <t>http://ieeexplore.ieee.org/stamp/stamp.jsp?arnumber=7824741</t>
  </si>
  <si>
    <t>กษิดิ์กฤษณ์  ดำเกลี้ยง</t>
  </si>
  <si>
    <t>Integrated Automatic Workflow for Phylogenetic Tree Analysis Using Public Access and Local WebServices</t>
  </si>
  <si>
    <t xml:space="preserve"> Journal of Integrative Bioinformatics, 13(1):287, 2016. DOI:10.2390/biecoll-jib-2016-287. ISSN 1613-4516.</t>
  </si>
  <si>
    <t>Volume: 13  Issue: 1
Article Number: 287
DOI: 10.2390/biecoll-jib-2016-287</t>
  </si>
  <si>
    <t>1-16</t>
  </si>
  <si>
    <t>https://www.ncbi.nlm.nih.gov/pubmed/28187423</t>
  </si>
  <si>
    <t>อุนิตษา สังข์เกตต์</t>
  </si>
  <si>
    <t>คณะวิทยาศาสตร์</t>
  </si>
  <si>
    <t>เอกวัฒน์ ผสมทรัพย์</t>
  </si>
  <si>
    <t>คณะแพทยศาสตร์</t>
  </si>
  <si>
    <t>อาวาตีฟ อาบูดายอ</t>
  </si>
  <si>
    <t>Comparison of Semantic-Enhanced Search Services in UPnP-AV Multimedia Systems</t>
  </si>
  <si>
    <t xml:space="preserve"> Journal of Advances in Information Technology </t>
  </si>
  <si>
    <t>Vol. 7, No. 3, August 2016</t>
  </si>
  <si>
    <t xml:space="preserve"> 167 – 170.</t>
  </si>
  <si>
    <t>http://www.jait.us/index.php?m=content&amp;c=index&amp;a=show&amp;catid=175&amp;id=952</t>
  </si>
  <si>
    <t>สกุณา เจริญปัญญาศักดิ์</t>
  </si>
  <si>
    <t>Comparative Analysis of RFID Anti-Collision Algorithms in IoT Applications</t>
  </si>
  <si>
    <t xml:space="preserve">the 2016 International Sysposium on Intelligent Signal Processing &amp; Communication systems, </t>
  </si>
  <si>
    <t>http://ieeexplore.ieee.org/stamp/stamp.jsp?arnumber=7824757</t>
  </si>
  <si>
    <t>ยศชนินทร์  ศศิวรรธน์</t>
  </si>
  <si>
    <t xml:space="preserve"> S. Tontisirin</t>
  </si>
  <si>
    <t>Silicon Craft Technology Co.Ltd.</t>
  </si>
  <si>
    <t>ศยมน พุทธมงคล</t>
  </si>
  <si>
    <t>The development of reducing risk system for running injury</t>
  </si>
  <si>
    <t xml:space="preserve">2016 13th International Joint Conference on Computer Science and Software Engineering (JCSSE)
</t>
  </si>
  <si>
    <t>13-15 มิถุนายน 2559</t>
  </si>
  <si>
    <t>1-5</t>
  </si>
  <si>
    <t>งานประชุมวิชาการนานาชาติ</t>
  </si>
  <si>
    <t>http://ieeexplore.ieee.org/stamp/stamp.jsp?arnumber=7748843</t>
  </si>
  <si>
    <t>ปิยวิทย์ ตันติสาครเขต</t>
  </si>
  <si>
    <t>QLB: QoS routing algorithm for Software-Defined Networking</t>
  </si>
  <si>
    <t>2016 International Symposium on Intelligent Signal Processing and Communication Systems (ISPACS</t>
  </si>
  <si>
    <t>http://ieeexplore.ieee.org/stamp/stamp.jsp?arnumber=7824704</t>
  </si>
  <si>
    <t>วโรดม วีระพันธ์</t>
  </si>
  <si>
    <t>SDN experimental on the PSU network</t>
  </si>
  <si>
    <t>http://ieeexplore.ieee.org/document/7824752/</t>
  </si>
  <si>
    <t>1-4</t>
  </si>
  <si>
    <t>วิจักษ์ พฤกษ์สุริยา</t>
  </si>
  <si>
    <t>Automatic optimal distance thresholdpredictionfor microscope image matching</t>
  </si>
  <si>
    <t>2016 13th International Conference on Electrical Engineering/Electronics, Computer, Telecommunications and Information Technology (ECTI-CON)</t>
  </si>
  <si>
    <t>28 มิ.ย. - 1 ก.ค. 2559</t>
  </si>
  <si>
    <t>http://ieeexplore.ieee.org/stamp/stamp.jsp?arnumber=7561289</t>
  </si>
  <si>
    <t>กฤตศิลป์ ศิลานนท์</t>
  </si>
  <si>
    <t>Thai Finger-Spelling Computer-Assisted Instruction for Hearing and Speaking Impaired Children</t>
  </si>
  <si>
    <t xml:space="preserve"> i-CREATe 2016 Proceedings of the international Convention on Rehabilitation Engineering &amp; Assistive Technology</t>
  </si>
  <si>
    <t>25-28 กรกฎาคม 2559</t>
  </si>
  <si>
    <t>http://dl.acm.org/citation.cfm?id=3014400&amp;dl=ACM&amp;coll=DL&amp;CFID=808302387&amp;CFTOKEN=84289901</t>
  </si>
  <si>
    <t>Chakadkit Thaenchaikun</t>
  </si>
  <si>
    <t>Mitigate the Load Sharing of Segment Routing for SDN green Traffic Engineering</t>
  </si>
  <si>
    <t xml:space="preserve"> 2016 International Symposium on Intelligent Signal Processing and Communication Systems (ISPACS)</t>
  </si>
  <si>
    <t>http://ieeexplore.ieee.org/document/7824746/</t>
  </si>
  <si>
    <t>Gentian Jakllari</t>
  </si>
  <si>
    <t>Beatrice Paillassa</t>
  </si>
  <si>
    <t>วศิมน พานิชพัฒนกุล</t>
  </si>
  <si>
    <t>พรเทพ พิพิธสุนทรศานต์</t>
  </si>
  <si>
    <t>The modeling of screw pump dispenser using DC motor</t>
  </si>
  <si>
    <t xml:space="preserve"> 2016 3rd International Conference on Electronic Design (ICED), August 11-12, 2016</t>
  </si>
  <si>
    <t>11-12 สิงหาคม 2559</t>
  </si>
  <si>
    <t>236-239</t>
  </si>
  <si>
    <t>http://ieeexplore.ieee.org/document/7804644/</t>
  </si>
  <si>
    <t>ภวินทร์ จาวยญ</t>
  </si>
  <si>
    <t>ปรีชา วงศ์หิรัญเดชา</t>
  </si>
  <si>
    <t>Visual Contrast Enhancement by Histogram Modification Based on Generalized Extreme Value Distribution</t>
  </si>
  <si>
    <t>Proceedings of the 4thIIAE International Conference on Intelligent Systems and Image Processing 2016</t>
  </si>
  <si>
    <t>8-12 ก.ย. 2559</t>
  </si>
  <si>
    <t>45-52</t>
  </si>
  <si>
    <t>งานมีลิขสิทธิ์</t>
  </si>
  <si>
    <t>สาธิต อินทจักร</t>
  </si>
  <si>
    <t>ข้อมูล ณ วันที่ 13 ก.ย.60</t>
  </si>
  <si>
    <t>นศ. ป.เอก CoE</t>
  </si>
  <si>
    <t>นศ. ป.โท CoE</t>
  </si>
  <si>
    <t>IRIT-ENSEEIHT, University of Toulouse, France</t>
  </si>
  <si>
    <r>
      <t xml:space="preserve">KPI 1  </t>
    </r>
    <r>
      <rPr>
        <u val="single"/>
        <sz val="16"/>
        <color indexed="8"/>
        <rFont val="TH SarabunPSK"/>
        <family val="2"/>
      </rPr>
      <t>สัดส่วน</t>
    </r>
    <r>
      <rPr>
        <sz val="16"/>
        <color indexed="8"/>
        <rFont val="TH SarabunPSK"/>
        <family val="2"/>
      </rPr>
      <t>ของจำนวนผลงานวิจัยที่ได้รับการตีพิมพ์เผยแพร่ใน</t>
    </r>
    <r>
      <rPr>
        <u val="single"/>
        <sz val="16"/>
        <color indexed="8"/>
        <rFont val="TH SarabunPSK"/>
        <family val="2"/>
      </rPr>
      <t>ระดับนานาชาติ</t>
    </r>
    <r>
      <rPr>
        <sz val="16"/>
        <color indexed="8"/>
        <rFont val="TH SarabunPSK"/>
        <family val="2"/>
      </rPr>
      <t>ต่อจำนวนอาจารย์และนักวิจัยประจำทั้งหมด</t>
    </r>
    <r>
      <rPr>
        <sz val="16"/>
        <color indexed="10"/>
        <rFont val="TH SarabunPSK"/>
        <family val="2"/>
      </rPr>
      <t xml:space="preserve"> (ใช้เกณฑ์เชิงปริมาณ)</t>
    </r>
    <r>
      <rPr>
        <sz val="16"/>
        <color indexed="8"/>
        <rFont val="TH SarabunPSK"/>
        <family val="2"/>
      </rPr>
      <t xml:space="preserve">
</t>
    </r>
    <r>
      <rPr>
        <u val="single"/>
        <sz val="16"/>
        <color indexed="8"/>
        <rFont val="TH SarabunPSK"/>
        <family val="2"/>
      </rPr>
      <t>หมายเหตุ</t>
    </r>
    <r>
      <rPr>
        <sz val="16"/>
        <color indexed="8"/>
        <rFont val="TH SarabunPSK"/>
        <family val="2"/>
      </rPr>
      <t xml:space="preserve">  นับเฉพาะที่ตีพิมพ์ใน</t>
    </r>
    <r>
      <rPr>
        <sz val="16"/>
        <color indexed="10"/>
        <rFont val="TH SarabunPSK"/>
        <family val="2"/>
      </rPr>
      <t>รายงานสืบเนื่องจากการประชุมวิชาการระดับนานาชาติ และที่ตีพิมพ์ใน</t>
    </r>
    <r>
      <rPr>
        <sz val="16"/>
        <color indexed="8"/>
        <rFont val="TH SarabunPSK"/>
        <family val="2"/>
      </rPr>
      <t>วารสารวิชาการระดับนานาชาติ (นับตามปีปฏิทิน)</t>
    </r>
  </si>
  <si>
    <r>
      <rPr>
        <sz val="16"/>
        <color indexed="10"/>
        <rFont val="TH SarabunPSK"/>
        <family val="2"/>
      </rPr>
      <t xml:space="preserve">5 คะแนน = </t>
    </r>
    <r>
      <rPr>
        <u val="single"/>
        <sz val="16"/>
        <color indexed="10"/>
        <rFont val="TH SarabunPSK"/>
        <family val="2"/>
      </rPr>
      <t>&gt;</t>
    </r>
    <r>
      <rPr>
        <sz val="16"/>
        <color indexed="10"/>
        <rFont val="TH SarabunPSK"/>
        <family val="2"/>
      </rPr>
      <t xml:space="preserve">0.40 เรื่องต่อคน
4 คะแนน = </t>
    </r>
    <r>
      <rPr>
        <u val="single"/>
        <sz val="16"/>
        <color indexed="10"/>
        <rFont val="TH SarabunPSK"/>
        <family val="2"/>
      </rPr>
      <t>&gt;</t>
    </r>
    <r>
      <rPr>
        <sz val="16"/>
        <color indexed="10"/>
        <rFont val="TH SarabunPSK"/>
        <family val="2"/>
      </rPr>
      <t xml:space="preserve">0.30 เรื่องต่อคน
3 คะแนน = </t>
    </r>
    <r>
      <rPr>
        <u val="single"/>
        <sz val="16"/>
        <color indexed="10"/>
        <rFont val="TH SarabunPSK"/>
        <family val="2"/>
      </rPr>
      <t>&gt;</t>
    </r>
    <r>
      <rPr>
        <sz val="16"/>
        <color indexed="10"/>
        <rFont val="TH SarabunPSK"/>
        <family val="2"/>
      </rPr>
      <t>0.20 เรื่องต่อคน
0 คะแนน = &lt; 0.20 เรื่องต่อคน</t>
    </r>
    <r>
      <rPr>
        <sz val="16"/>
        <color indexed="8"/>
        <rFont val="TH SarabunPSK"/>
        <family val="2"/>
      </rPr>
      <t xml:space="preserve">
</t>
    </r>
    <r>
      <rPr>
        <u val="single"/>
        <sz val="16"/>
        <color indexed="8"/>
        <rFont val="TH SarabunPSK"/>
        <family val="2"/>
      </rPr>
      <t>หรือ</t>
    </r>
    <r>
      <rPr>
        <sz val="16"/>
        <color indexed="8"/>
        <rFont val="TH SarabunPSK"/>
        <family val="2"/>
      </rPr>
      <t xml:space="preserve">
5 คะแนน = ผลการดำเนินงานเพิ่มขึ้น </t>
    </r>
    <r>
      <rPr>
        <u val="single"/>
        <sz val="16"/>
        <color indexed="8"/>
        <rFont val="TH SarabunPSK"/>
        <family val="2"/>
      </rPr>
      <t>&gt;</t>
    </r>
    <r>
      <rPr>
        <sz val="16"/>
        <color indexed="8"/>
        <rFont val="TH SarabunPSK"/>
        <family val="2"/>
      </rPr>
      <t>0.1 เรื่องต่อคน
4 คะแนน = ผลการดำเนินงานเพิ่มขึ้น 0.05 เรื่องต่อคน
3 คะแนน = ผลการดำเนินงานเท่ากับปีที่ผ่านมา (&gt;0 เรื่องต่อคน)
2 คะแนน = ผลการดำเนินงานลดลง 0.05 เรื่องต่อคน
1 คะแนน = ผลการดำเนินงานลดลง 0.1 เรื่องต่อคน
0 คะแนน = ผลการดำเนินงานลดลง &gt;0.1 เรื่องต่อคน</t>
    </r>
  </si>
  <si>
    <r>
      <t>KPI 2</t>
    </r>
    <r>
      <rPr>
        <sz val="16"/>
        <color indexed="8"/>
        <rFont val="TH SarabunPSK"/>
        <family val="2"/>
      </rPr>
      <t xml:space="preserve"> ร้อยละของงานวิจัย/งานสร้างสรรค์/ผลงานตามพันธกิจเพื่อสังคมที่</t>
    </r>
    <r>
      <rPr>
        <u val="single"/>
        <sz val="16"/>
        <color indexed="8"/>
        <rFont val="TH SarabunPSK"/>
        <family val="2"/>
      </rPr>
      <t>นำไปใช้ประโยชน์</t>
    </r>
    <r>
      <rPr>
        <sz val="16"/>
        <color indexed="8"/>
        <rFont val="TH SarabunPSK"/>
        <family val="2"/>
      </rPr>
      <t xml:space="preserve">ต่อจำนวนอาจารย์และนักวิจัยประจำทั้งหมด (นับจำนวนชิ้นงาน ไม่นับซ้ำ)
</t>
    </r>
    <r>
      <rPr>
        <u val="single"/>
        <sz val="16"/>
        <color indexed="8"/>
        <rFont val="TH SarabunPSK"/>
        <family val="2"/>
      </rPr>
      <t>หมายเหตุ</t>
    </r>
    <r>
      <rPr>
        <sz val="16"/>
        <color indexed="8"/>
        <rFont val="TH SarabunPSK"/>
        <family val="2"/>
      </rPr>
      <t xml:space="preserve"> นับเฉพาะการใช้ประโยชน์แก่หน่วยงานภายนอก ม. เท่านั้น (นับตามปีปฏิทิน)</t>
    </r>
  </si>
  <si>
    <r>
      <t xml:space="preserve">5 คะแนน = </t>
    </r>
    <r>
      <rPr>
        <u val="single"/>
        <sz val="16"/>
        <color indexed="8"/>
        <rFont val="TH SarabunPSK"/>
        <family val="2"/>
      </rPr>
      <t>&gt;</t>
    </r>
    <r>
      <rPr>
        <sz val="16"/>
        <color indexed="8"/>
        <rFont val="TH SarabunPSK"/>
        <family val="2"/>
      </rPr>
      <t>ร้อยละ 35
4 คะแนน = ร้อยละ 30-34
3 คะแนน = ร้อยละ 25-29
2 คะแนน = ร้อยละ 20-24
1 คะแนน = ร้อยละ 15-19
0 คะแนน = &lt;ร้อยละ 15</t>
    </r>
  </si>
  <si>
    <r>
      <t xml:space="preserve">KPI 3 </t>
    </r>
    <r>
      <rPr>
        <sz val="16"/>
        <color indexed="8"/>
        <rFont val="TH SarabunPSK"/>
        <family val="2"/>
      </rPr>
      <t>สัดส่วนของ</t>
    </r>
    <r>
      <rPr>
        <u val="single"/>
        <sz val="16"/>
        <color indexed="8"/>
        <rFont val="TH SarabunPSK"/>
        <family val="2"/>
      </rPr>
      <t>เงินวิจัยภายนอก</t>
    </r>
    <r>
      <rPr>
        <sz val="16"/>
        <color indexed="8"/>
        <rFont val="TH SarabunPSK"/>
        <family val="2"/>
      </rPr>
      <t>จากการวิจัยทั้งหมดต่อจำนวนอาจารย์ประจำและนักวิจัยประจำ (ที่ปฏิบัติงานจริง)</t>
    </r>
  </si>
  <si>
    <r>
      <t xml:space="preserve">5 คะแนน = </t>
    </r>
    <r>
      <rPr>
        <u val="single"/>
        <sz val="16"/>
        <color indexed="8"/>
        <rFont val="TH SarabunPSK"/>
        <family val="2"/>
      </rPr>
      <t>&gt;</t>
    </r>
    <r>
      <rPr>
        <sz val="16"/>
        <color indexed="8"/>
        <rFont val="TH SarabunPSK"/>
        <family val="2"/>
      </rPr>
      <t xml:space="preserve"> 83,000 บาทต่อคน
4 คะแนน = 73,000-82,999 บาทต่อคน
3 คะแนน = 63,000-72,999 บาทต่อคน
2 คะแนน = 53,000-62,999 บาทต่อคน
1 คะแนน = 43,000-52,999 บาทต่อคน
0 คะแนน = &lt;43,000บาทต่อคน</t>
    </r>
  </si>
  <si>
    <r>
      <t xml:space="preserve">KPI 4 </t>
    </r>
    <r>
      <rPr>
        <sz val="16"/>
        <color indexed="8"/>
        <rFont val="TH SarabunPSK"/>
        <family val="2"/>
      </rPr>
      <t>ร้อยละเฉลี่ยของนักศึกษาที่</t>
    </r>
    <r>
      <rPr>
        <u val="single"/>
        <sz val="16"/>
        <color indexed="8"/>
        <rFont val="TH SarabunPSK"/>
        <family val="2"/>
      </rPr>
      <t>สอบผ่านเกณฑ์การทดสอบความรู้ความสามารถด้านภาษาต่างประเทศ</t>
    </r>
    <r>
      <rPr>
        <sz val="16"/>
        <color indexed="8"/>
        <rFont val="TH SarabunPSK"/>
        <family val="2"/>
      </rPr>
      <t xml:space="preserve"> (นักศึกษาที่สอบผ่านวิชาภาษาอังกฤษพื้นฐาน 1 และ 2  โดยผ่านระดับ C ต่อจำนวนนักศึกษาทั้งหมดที่เข้าสอบ)</t>
    </r>
  </si>
  <si>
    <r>
      <t xml:space="preserve">5 คะแนน = </t>
    </r>
    <r>
      <rPr>
        <u val="single"/>
        <sz val="16"/>
        <color indexed="8"/>
        <rFont val="TH SarabunPSK"/>
        <family val="2"/>
      </rPr>
      <t>&gt;</t>
    </r>
    <r>
      <rPr>
        <sz val="16"/>
        <color indexed="8"/>
        <rFont val="TH SarabunPSK"/>
        <family val="2"/>
      </rPr>
      <t xml:space="preserve">ร้อยละ 70
4 คะแนน = </t>
    </r>
    <r>
      <rPr>
        <sz val="16"/>
        <color indexed="10"/>
        <rFont val="TH SarabunPSK"/>
        <family val="2"/>
      </rPr>
      <t>ร้อยละ 65.00-69.99</t>
    </r>
    <r>
      <rPr>
        <sz val="16"/>
        <color indexed="8"/>
        <rFont val="TH SarabunPSK"/>
        <family val="2"/>
      </rPr>
      <t xml:space="preserve">
3 คะแนน = </t>
    </r>
    <r>
      <rPr>
        <sz val="16"/>
        <color indexed="10"/>
        <rFont val="TH SarabunPSK"/>
        <family val="2"/>
      </rPr>
      <t>ร้อยละ 60.00-64.99</t>
    </r>
    <r>
      <rPr>
        <sz val="16"/>
        <color indexed="8"/>
        <rFont val="TH SarabunPSK"/>
        <family val="2"/>
      </rPr>
      <t xml:space="preserve">
2 คะแนน = </t>
    </r>
    <r>
      <rPr>
        <sz val="16"/>
        <color indexed="10"/>
        <rFont val="TH SarabunPSK"/>
        <family val="2"/>
      </rPr>
      <t>ร้อยละ 55.00-59.99</t>
    </r>
    <r>
      <rPr>
        <sz val="16"/>
        <color indexed="8"/>
        <rFont val="TH SarabunPSK"/>
        <family val="2"/>
      </rPr>
      <t xml:space="preserve">
1 คะแนน = </t>
    </r>
    <r>
      <rPr>
        <sz val="16"/>
        <color indexed="10"/>
        <rFont val="TH SarabunPSK"/>
        <family val="2"/>
      </rPr>
      <t>ร้อยละ 50.01-54.99</t>
    </r>
    <r>
      <rPr>
        <sz val="16"/>
        <color indexed="8"/>
        <rFont val="TH SarabunPSK"/>
        <family val="2"/>
      </rPr>
      <t xml:space="preserve">
0 คะแนน = </t>
    </r>
    <r>
      <rPr>
        <u val="single"/>
        <sz val="16"/>
        <color indexed="10"/>
        <rFont val="TH SarabunPSK"/>
        <family val="2"/>
      </rPr>
      <t>&lt;</t>
    </r>
    <r>
      <rPr>
        <sz val="16"/>
        <color indexed="10"/>
        <rFont val="TH SarabunPSK"/>
        <family val="2"/>
      </rPr>
      <t>ร้อยละ 50.00</t>
    </r>
  </si>
  <si>
    <r>
      <t>KPI 5</t>
    </r>
    <r>
      <rPr>
        <sz val="16"/>
        <color indexed="8"/>
        <rFont val="TH SarabunPSK"/>
        <family val="2"/>
      </rPr>
      <t xml:space="preserve"> ร้อยละของอาจารย์ประจำที่</t>
    </r>
    <r>
      <rPr>
        <u val="single"/>
        <sz val="16"/>
        <color indexed="8"/>
        <rFont val="TH SarabunPSK"/>
        <family val="2"/>
      </rPr>
      <t>ดำรงตำแหน่งทางวิชาการ</t>
    </r>
    <r>
      <rPr>
        <sz val="16"/>
        <color indexed="8"/>
        <rFont val="TH SarabunPSK"/>
        <family val="2"/>
      </rPr>
      <t xml:space="preserve">ต่อจำนวนอาจารย์ประจำทั้งหมด (ผศ.+รศ.+ศ.) </t>
    </r>
    <r>
      <rPr>
        <sz val="16"/>
        <color indexed="10"/>
        <rFont val="TH SarabunPSK"/>
        <family val="2"/>
      </rPr>
      <t xml:space="preserve"> (ใช้เกณฑ์เชิงปริมาณ)</t>
    </r>
  </si>
  <si>
    <r>
      <t xml:space="preserve">5 คะแนน = </t>
    </r>
    <r>
      <rPr>
        <u val="single"/>
        <sz val="16"/>
        <color indexed="8"/>
        <rFont val="TH SarabunPSK"/>
        <family val="2"/>
      </rPr>
      <t>&gt;</t>
    </r>
    <r>
      <rPr>
        <sz val="16"/>
        <color indexed="8"/>
        <rFont val="TH SarabunPSK"/>
        <family val="2"/>
      </rPr>
      <t xml:space="preserve">ร้อยละ 60
4 คะแนน = ร้อยละ 55-59
3 คะแนน = ร้อยละ 50-54
2 คะแนน = ร้อยละ 45-49
1 คะแนน = ร้อยละ 40-44
0 คะแนน = &lt;ร้อยละ 40
</t>
    </r>
    <r>
      <rPr>
        <u val="single"/>
        <sz val="16"/>
        <color indexed="8"/>
        <rFont val="TH SarabunPSK"/>
        <family val="2"/>
      </rPr>
      <t>หรือ</t>
    </r>
    <r>
      <rPr>
        <sz val="16"/>
        <color indexed="8"/>
        <rFont val="TH SarabunPSK"/>
        <family val="2"/>
      </rPr>
      <t xml:space="preserve">
5 คะแนน = ผ่านเกณฑ์ที่ Commit 100% ของ Target
4 คะแนน = ผ่านเกณฑ์ที่ Commit 80% ของ Target
3 คะแนน = ผ่านเกณฑ์ที่ Commit 60% ของ Target
2 คะแนน = ผ่านเกณฑ์ที่ Commit 40% ของ Target
1 คะแนน = ผ่านเกณฑ์ที่ Commit 20% ของ Target
0 คะแนน = ผ่านเกณฑ์ที่ Commit </t>
    </r>
    <r>
      <rPr>
        <u val="single"/>
        <sz val="16"/>
        <color indexed="8"/>
        <rFont val="TH SarabunPSK"/>
        <family val="2"/>
      </rPr>
      <t>&lt;</t>
    </r>
    <r>
      <rPr>
        <sz val="16"/>
        <color indexed="8"/>
        <rFont val="TH SarabunPSK"/>
        <family val="2"/>
      </rPr>
      <t>20% ของ Target
(เกณฑ์ Commit คณะวิศวฯ = 8 คน)</t>
    </r>
  </si>
  <si>
    <r>
      <t xml:space="preserve">KPI 6 </t>
    </r>
    <r>
      <rPr>
        <sz val="16"/>
        <color indexed="8"/>
        <rFont val="TH SarabunPSK"/>
        <family val="2"/>
      </rPr>
      <t>ร้อยละของจำนวนอาจารย์ประจำที่</t>
    </r>
    <r>
      <rPr>
        <u val="single"/>
        <sz val="16"/>
        <color indexed="8"/>
        <rFont val="TH SarabunPSK"/>
        <family val="2"/>
      </rPr>
      <t>คุณวุฒิปริญญาเอก</t>
    </r>
    <r>
      <rPr>
        <sz val="16"/>
        <color indexed="8"/>
        <rFont val="TH SarabunPSK"/>
        <family val="2"/>
      </rPr>
      <t>ต่อจำนวนอาจารย์ประจำทั้งหมด</t>
    </r>
  </si>
  <si>
    <r>
      <t xml:space="preserve">5 คะแนน = </t>
    </r>
    <r>
      <rPr>
        <u val="single"/>
        <sz val="16"/>
        <color indexed="8"/>
        <rFont val="TH SarabunPSK"/>
        <family val="2"/>
      </rPr>
      <t>&gt;</t>
    </r>
    <r>
      <rPr>
        <sz val="16"/>
        <color indexed="8"/>
        <rFont val="TH SarabunPSK"/>
        <family val="2"/>
      </rPr>
      <t>ร้อยละ 80
4 คะแนน = ร้อยละ 75-79
3 คะแนน = ร้อยละ 70-74
2 คะแนน = ร้อยละ 65-69
1 คะแนน = ร้อยละ 60-64
0 คะแนน = &lt;ร้อยละ 60</t>
    </r>
  </si>
  <si>
    <r>
      <t>KPI 7</t>
    </r>
    <r>
      <rPr>
        <sz val="16"/>
        <color indexed="10"/>
        <rFont val="TH SarabunPSK"/>
        <family val="2"/>
      </rPr>
      <t xml:space="preserve"> ร้อยละของหลักสูตรที่มีอาจารย์ประจำหลักสูตร ที่ผ่านการอบรม AUN QA ในรอบ 2 ปี
</t>
    </r>
    <r>
      <rPr>
        <u val="single"/>
        <sz val="16"/>
        <color indexed="10"/>
        <rFont val="TH SarabunPSK"/>
        <family val="2"/>
      </rPr>
      <t>หมายเหตุ</t>
    </r>
    <r>
      <rPr>
        <sz val="16"/>
        <color indexed="10"/>
        <rFont val="TH SarabunPSK"/>
        <family val="2"/>
      </rPr>
      <t xml:space="preserve"> 
</t>
    </r>
    <r>
      <rPr>
        <b/>
        <sz val="16"/>
        <color indexed="10"/>
        <rFont val="TH SarabunPSK"/>
        <family val="2"/>
      </rPr>
      <t>หลักสูตรที่ใช้เกณฑ์มาตรฐานปี 2548</t>
    </r>
    <r>
      <rPr>
        <sz val="16"/>
        <color indexed="10"/>
        <rFont val="TH SarabunPSK"/>
        <family val="2"/>
      </rPr>
      <t xml:space="preserve"> = จำนวนหลักสูตรที่มีอาจารย์ประจำหลักสูตรอย่างน้อย 4 คนในหลักสูตรนั้นๆ ผ่านการอบรม AUN QA ในรอบ 2 ปี
</t>
    </r>
    <r>
      <rPr>
        <b/>
        <sz val="16"/>
        <color indexed="10"/>
        <rFont val="TH SarabunPSK"/>
        <family val="2"/>
      </rPr>
      <t>หลักสูตรที่ใช้เกณฑ์มาตรฐานปี 2558</t>
    </r>
    <r>
      <rPr>
        <sz val="16"/>
        <color indexed="10"/>
        <rFont val="TH SarabunPSK"/>
        <family val="2"/>
      </rPr>
      <t xml:space="preserve"> 
-</t>
    </r>
    <r>
      <rPr>
        <u val="single"/>
        <sz val="16"/>
        <color indexed="10"/>
        <rFont val="TH SarabunPSK"/>
        <family val="2"/>
      </rPr>
      <t xml:space="preserve"> ระดับปริญญาตรี</t>
    </r>
    <r>
      <rPr>
        <sz val="16"/>
        <color indexed="10"/>
        <rFont val="TH SarabunPSK"/>
        <family val="2"/>
      </rPr>
      <t xml:space="preserve"> = จำนวนหลักสูตรที่มีอาจารย์ประจำหลักสูตรอย่างน้อย 4 คนในหลักสูตรนั้นๆ ผ่านการอบรม AUN QA ในรอบ 2 ปี
- </t>
    </r>
    <r>
      <rPr>
        <u val="single"/>
        <sz val="16"/>
        <color indexed="10"/>
        <rFont val="TH SarabunPSK"/>
        <family val="2"/>
      </rPr>
      <t>ระดับบัณฑิตศึกษา</t>
    </r>
    <r>
      <rPr>
        <sz val="16"/>
        <color indexed="10"/>
        <rFont val="TH SarabunPSK"/>
        <family val="2"/>
      </rPr>
      <t xml:space="preserve"> = จำนวนหลักสูตรที่มีอาจารย์ประจำหลักสูตรอย่างน้อย 2 คนในหลักสูตรนั้นๆ ผ่านการอบรม AUN QA ในรอบ 2 ปี
</t>
    </r>
    <r>
      <rPr>
        <b/>
        <sz val="16"/>
        <color indexed="10"/>
        <rFont val="TH SarabunPSK"/>
        <family val="2"/>
      </rPr>
      <t>การคำนวณ</t>
    </r>
    <r>
      <rPr>
        <sz val="16"/>
        <color indexed="10"/>
        <rFont val="TH SarabunPSK"/>
        <family val="2"/>
      </rPr>
      <t xml:space="preserve"> = จำนวนหลักสูตรที่มีอาจารย์ประจำหลักสูตรที่ผ่านการอบรม AUN QA ในรอบ 2 ปี/จำนวนหลักสูตรทั้งหมด*100</t>
    </r>
  </si>
  <si>
    <r>
      <t>KPI 8</t>
    </r>
    <r>
      <rPr>
        <sz val="16"/>
        <color indexed="10"/>
        <rFont val="TH SarabunPSK"/>
        <family val="2"/>
      </rPr>
      <t xml:space="preserve"> ร้อยละของ</t>
    </r>
    <r>
      <rPr>
        <u val="single"/>
        <sz val="16"/>
        <color indexed="10"/>
        <rFont val="TH SarabunPSK"/>
        <family val="2"/>
      </rPr>
      <t>นักศึกษาระดับบัณฑิตศึกษา</t>
    </r>
    <r>
      <rPr>
        <sz val="16"/>
        <color indexed="10"/>
        <rFont val="TH SarabunPSK"/>
        <family val="2"/>
      </rPr>
      <t xml:space="preserve">ต่อจำนวนนักศึกษาทั้งหมด (ทุกระดับ) (ใช้เกณฑ์เชิงปริมาณ)
</t>
    </r>
  </si>
  <si>
    <r>
      <t xml:space="preserve">5 คะแนน = </t>
    </r>
    <r>
      <rPr>
        <u val="single"/>
        <sz val="16"/>
        <color indexed="10"/>
        <rFont val="TH SarabunPSK"/>
        <family val="2"/>
      </rPr>
      <t>&gt;</t>
    </r>
    <r>
      <rPr>
        <sz val="16"/>
        <color indexed="10"/>
        <rFont val="TH SarabunPSK"/>
        <family val="2"/>
      </rPr>
      <t>ร้อยละ 20.00</t>
    </r>
    <r>
      <rPr>
        <sz val="16"/>
        <color indexed="8"/>
        <rFont val="TH SarabunPSK"/>
        <family val="2"/>
      </rPr>
      <t xml:space="preserve">
4 คะแนน = </t>
    </r>
    <r>
      <rPr>
        <sz val="16"/>
        <color indexed="10"/>
        <rFont val="TH SarabunPSK"/>
        <family val="2"/>
      </rPr>
      <t>ร้อยละ 15.00-19.99</t>
    </r>
    <r>
      <rPr>
        <sz val="16"/>
        <color indexed="8"/>
        <rFont val="TH SarabunPSK"/>
        <family val="2"/>
      </rPr>
      <t xml:space="preserve">
3 คะแนน = </t>
    </r>
    <r>
      <rPr>
        <sz val="16"/>
        <color indexed="10"/>
        <rFont val="TH SarabunPSK"/>
        <family val="2"/>
      </rPr>
      <t>ร้อยละ 10.00-14.99</t>
    </r>
    <r>
      <rPr>
        <sz val="16"/>
        <color indexed="8"/>
        <rFont val="TH SarabunPSK"/>
        <family val="2"/>
      </rPr>
      <t xml:space="preserve">
0 คะแนน = </t>
    </r>
    <r>
      <rPr>
        <sz val="16"/>
        <color indexed="10"/>
        <rFont val="TH SarabunPSK"/>
        <family val="2"/>
      </rPr>
      <t>ร้อยละ 0.00-9.99</t>
    </r>
    <r>
      <rPr>
        <sz val="16"/>
        <color indexed="8"/>
        <rFont val="TH SarabunPSK"/>
        <family val="2"/>
      </rPr>
      <t xml:space="preserve">
</t>
    </r>
    <r>
      <rPr>
        <u val="single"/>
        <sz val="16"/>
        <color indexed="8"/>
        <rFont val="TH SarabunPSK"/>
        <family val="2"/>
      </rPr>
      <t>หรือ</t>
    </r>
    <r>
      <rPr>
        <sz val="16"/>
        <color indexed="8"/>
        <rFont val="TH SarabunPSK"/>
        <family val="2"/>
      </rPr>
      <t xml:space="preserve">
5 คะแนน = ผลการดำเนินงานเพิ่มขึ้น </t>
    </r>
    <r>
      <rPr>
        <u val="single"/>
        <sz val="16"/>
        <color indexed="8"/>
        <rFont val="TH SarabunPSK"/>
        <family val="2"/>
      </rPr>
      <t>&gt;</t>
    </r>
    <r>
      <rPr>
        <sz val="16"/>
        <color indexed="8"/>
        <rFont val="TH SarabunPSK"/>
        <family val="2"/>
      </rPr>
      <t xml:space="preserve">ร้อยละ 5
4 คะแนน = ผลการดำเนินงานเพิ่มขึ้นร้อยละ 4
3 คะแนน = ผลการดำเนินงานเพิ่มขึ้นร้อยละ3
2 คะแนน = ผลการดำเนินงานเพิ่มขึ้นร้อยละ 2
1 คะแนน = ผลการดำเนินงานเพิ่มขึ้นร้อยละ 1
0 คะแนน = ผลการดำเนินงานเท่ากับปีที่ผ่านมา </t>
    </r>
    <r>
      <rPr>
        <sz val="16"/>
        <color indexed="10"/>
        <rFont val="TH SarabunPSK"/>
        <family val="2"/>
      </rPr>
      <t>หรือลดลง</t>
    </r>
  </si>
  <si>
    <r>
      <t xml:space="preserve">KPI 9 </t>
    </r>
    <r>
      <rPr>
        <sz val="16"/>
        <color indexed="8"/>
        <rFont val="TH SarabunPSK"/>
        <family val="2"/>
      </rPr>
      <t>ร้อยละของ</t>
    </r>
    <r>
      <rPr>
        <u val="single"/>
        <sz val="16"/>
        <color indexed="8"/>
        <rFont val="TH SarabunPSK"/>
        <family val="2"/>
      </rPr>
      <t>หลักสูตรนานาชาติ</t>
    </r>
    <r>
      <rPr>
        <sz val="16"/>
        <color indexed="8"/>
        <rFont val="TH SarabunPSK"/>
        <family val="2"/>
      </rPr>
      <t>ต่อจำนวนหลักสูตรทั้งหมด</t>
    </r>
  </si>
  <si>
    <r>
      <t xml:space="preserve">5 คะแนน = </t>
    </r>
    <r>
      <rPr>
        <u val="single"/>
        <sz val="16"/>
        <color indexed="8"/>
        <rFont val="TH SarabunPSK"/>
        <family val="2"/>
      </rPr>
      <t>&gt;</t>
    </r>
    <r>
      <rPr>
        <sz val="16"/>
        <color indexed="8"/>
        <rFont val="TH SarabunPSK"/>
        <family val="2"/>
      </rPr>
      <t>ร้อยละ 20
4 คะแนน = ร้อยละ 18-19
3 คะแนน = ร้อยละ 16-17
2 คะแนน = ร้อยละ 14-15
1 คะแนน = ร้อยละ 12-13
0 คะแนน = &lt;ร้อยละ 12</t>
    </r>
  </si>
  <si>
    <r>
      <t>KPI 10</t>
    </r>
    <r>
      <rPr>
        <sz val="16"/>
        <color indexed="8"/>
        <rFont val="TH SarabunPSK"/>
        <family val="2"/>
      </rPr>
      <t xml:space="preserve"> ร้อยละของ</t>
    </r>
    <r>
      <rPr>
        <u val="single"/>
        <sz val="16"/>
        <color indexed="8"/>
        <rFont val="TH SarabunPSK"/>
        <family val="2"/>
      </rPr>
      <t>อาจารย์ชาวต่างประเทศ</t>
    </r>
    <r>
      <rPr>
        <sz val="16"/>
        <color indexed="8"/>
        <rFont val="TH SarabunPSK"/>
        <family val="2"/>
      </rPr>
      <t>ต่อจำนวนอาจารย์ประจำทั้งหมด</t>
    </r>
  </si>
  <si>
    <r>
      <t xml:space="preserve">5 คะแนน = </t>
    </r>
    <r>
      <rPr>
        <u val="single"/>
        <sz val="16"/>
        <color indexed="8"/>
        <rFont val="TH SarabunPSK"/>
        <family val="2"/>
      </rPr>
      <t>&gt;</t>
    </r>
    <r>
      <rPr>
        <sz val="16"/>
        <color indexed="8"/>
        <rFont val="TH SarabunPSK"/>
        <family val="2"/>
      </rPr>
      <t>ร้อยละ 10
4 คะแนน = ร้อยละ 8-9
3 คะแนน = ร้อยละ 6-7
2 คะแนน = ร้อยละ 4-5
1 คะแนน = ร้อยละ 1-2
0 คะแนน = ร้อยละ &lt;1</t>
    </r>
  </si>
  <si>
    <r>
      <t xml:space="preserve">KPI 11 </t>
    </r>
    <r>
      <rPr>
        <sz val="16"/>
        <color indexed="8"/>
        <rFont val="TH SarabunPSK"/>
        <family val="2"/>
      </rPr>
      <t>ร้อยละของ</t>
    </r>
    <r>
      <rPr>
        <u val="single"/>
        <sz val="16"/>
        <color indexed="8"/>
        <rFont val="TH SarabunPSK"/>
        <family val="2"/>
      </rPr>
      <t>นักศึกษาต่างประเทศ</t>
    </r>
    <r>
      <rPr>
        <sz val="16"/>
        <color indexed="8"/>
        <rFont val="TH SarabunPSK"/>
        <family val="2"/>
      </rPr>
      <t xml:space="preserve">และนักศึกษาแลกเปลี่ยนต่อจำนวนนักศึกษาทั้งหมด </t>
    </r>
    <r>
      <rPr>
        <sz val="16"/>
        <color indexed="10"/>
        <rFont val="TH SarabunPSK"/>
        <family val="2"/>
      </rPr>
      <t xml:space="preserve">(ใช้เกณฑ์เชิงปริมาณ)
</t>
    </r>
    <r>
      <rPr>
        <u val="single"/>
        <sz val="16"/>
        <color indexed="10"/>
        <rFont val="TH SarabunPSK"/>
        <family val="2"/>
      </rPr>
      <t>หมายเหตุ</t>
    </r>
    <r>
      <rPr>
        <sz val="16"/>
        <color indexed="10"/>
        <rFont val="TH SarabunPSK"/>
        <family val="2"/>
      </rPr>
      <t xml:space="preserve"> สามารถนับรวมจำนวนนักศึกษา ม.อ.ที่ไปต่างประเทศ หรือเข้าร่วมกิจกรรม (มีโครงการรองรับหรือมีโครงการร่วม) กับนักศึกษาต่างชาติที่จัดในประเทศไทย อย่างน้อย 1 เทอม (ตาม QS Ranking)</t>
    </r>
  </si>
  <si>
    <r>
      <t xml:space="preserve">5 คะแนน = ร้อยละ 5
4 คะแนน = ร้อยละ 4
3 คะแนน = ร้อยละ 3
2 คะแนน = ร้อยละ 2
1 คะแนน = ร้อยละ 1
0 คะแนน = &lt;ร้อยละ 1
</t>
    </r>
    <r>
      <rPr>
        <u val="single"/>
        <sz val="16"/>
        <color indexed="8"/>
        <rFont val="TH SarabunPSK"/>
        <family val="2"/>
      </rPr>
      <t>หรือ</t>
    </r>
    <r>
      <rPr>
        <sz val="16"/>
        <color indexed="8"/>
        <rFont val="TH SarabunPSK"/>
        <family val="2"/>
      </rPr>
      <t xml:space="preserve">
5 คะแนน = เพิ่มขึ้นร้อยละ 5
4 คะแนน = เพิ่มขึ้นร้อยละ 4
3 คะแนน = เพิ่มขึ้นร้อยละ 3
2 คะแนน = เพิ่มขึ้นร้อยละ 2
1 คะแนน = เพิ่มขึ้นร้อยละ 1
0 คะแนน = เพิ่มขึ้นร้อยละ &lt;1</t>
    </r>
  </si>
  <si>
    <r>
      <t>KPI 12</t>
    </r>
    <r>
      <rPr>
        <sz val="16"/>
        <color indexed="8"/>
        <rFont val="TH SarabunPSK"/>
        <family val="2"/>
      </rPr>
      <t xml:space="preserve"> </t>
    </r>
    <r>
      <rPr>
        <u val="single"/>
        <sz val="16"/>
        <color indexed="8"/>
        <rFont val="TH SarabunPSK"/>
        <family val="2"/>
      </rPr>
      <t>ความพึงพอใจ</t>
    </r>
    <r>
      <rPr>
        <sz val="16"/>
        <color indexed="8"/>
        <rFont val="TH SarabunPSK"/>
        <family val="2"/>
      </rPr>
      <t xml:space="preserve">ของลูกค้าต่อการให้บริการวิชาการต่อสังคม
</t>
    </r>
    <r>
      <rPr>
        <u val="single"/>
        <sz val="16"/>
        <color indexed="10"/>
        <rFont val="TH SarabunPSK"/>
        <family val="2"/>
      </rPr>
      <t>หมายเหตุ</t>
    </r>
    <r>
      <rPr>
        <sz val="16"/>
        <color indexed="10"/>
        <rFont val="TH SarabunPSK"/>
        <family val="2"/>
      </rPr>
      <t xml:space="preserve"> คะแนนที่ได้ = ผลรวมค่าความพึงพอใจของลูกค้า/จำนวนโครงการบริการวิชาการต่อสังคมทั้งหมด (โครงการที่มีการประเมินความพึงพอใจ)</t>
    </r>
  </si>
  <si>
    <r>
      <t xml:space="preserve">5 คะแนน = </t>
    </r>
    <r>
      <rPr>
        <u val="single"/>
        <sz val="16"/>
        <color indexed="8"/>
        <rFont val="TH SarabunPSK"/>
        <family val="2"/>
      </rPr>
      <t>&gt;</t>
    </r>
    <r>
      <rPr>
        <sz val="16"/>
        <color indexed="8"/>
        <rFont val="TH SarabunPSK"/>
        <family val="2"/>
      </rPr>
      <t>4.50 คะแนน
4 คะแนน = 4.00-4.49 คะแนน
3 คะแนน = 3.50-3.99 คะแนน
2 คะแนน = 3.00-3.49 คะแนน
1 คะแนน = 2.50-2.99 คะแนน
0 คะแนน = &lt;2.50 คะแนน</t>
    </r>
  </si>
  <si>
    <r>
      <rPr>
        <b/>
        <u val="single"/>
        <sz val="16"/>
        <color indexed="8"/>
        <rFont val="TH SarabunPSK"/>
        <family val="2"/>
      </rPr>
      <t>หมายเหตุ</t>
    </r>
    <r>
      <rPr>
        <b/>
        <sz val="16"/>
        <color indexed="8"/>
        <rFont val="TH SarabunPSK"/>
        <family val="2"/>
      </rPr>
      <t xml:space="preserve">  ตัวบ่งชี้ที่มีเกณฑ์การประเมินเป็นจำนวนเต็ม ผลการดำเนินงานใช้จำนวนเต็ม โดยปัดเศษทศนิยมทิ้ง</t>
    </r>
  </si>
  <si>
    <r>
      <t>คำอธิบายตัวบ่งชี้</t>
    </r>
    <r>
      <rPr>
        <sz val="14"/>
        <rFont val="Angsana New"/>
        <family val="1"/>
      </rPr>
      <t xml:space="preserve"> :  จำนวนทุนวิจัยของคณะที่ได้รับจากภายนอกมหาวิทยาลัยทั้งหมดเทียบกับจำนวนอาจารย์และนักวิจัยประจำที่ปฏิบัติงานจริงของคณะ</t>
    </r>
  </si>
  <si>
    <r>
      <t>คำอธิบายตัวบ่งชี้</t>
    </r>
    <r>
      <rPr>
        <sz val="14"/>
        <rFont val="Angsana New"/>
        <family val="1"/>
      </rPr>
      <t xml:space="preserve"> : นักศึกษาที่สอบผ่านเกณฑ์การทดสอบความรู้ความสามารถด้านภาษาต่างประเทศ คือ จำนวนนักศึกษาที่สอบผ่านวิชาภาษาอังกฤษพื้นฐาน 1 และ 2 โดยผ่านในระดับ C (ร้อยละ 60) ขึ้นไปเทียบกับจำนวนนักศึกษาที่เข้าสอบวิชานี้ทั้งหมด</t>
    </r>
  </si>
  <si>
    <r>
      <t>คำอธิบายตัวบ่งชี้</t>
    </r>
    <r>
      <rPr>
        <sz val="16"/>
        <rFont val="Angsana New"/>
        <family val="1"/>
      </rPr>
      <t xml:space="preserve"> :  จำนวนอาจารย์ในคณะที่มีตำแหน่งทางวิชาการผู้ช่วยศาสตราจารย์ รองศาสตราจารย์ และศาสตราจารย์ เทียบกับจำนวนอาจารย์ประจำทั้งหมดในคณะ โดยคณะสามารถเลือกใช้เกณฑ์การปรเมินได้จาก 2 แนวทาง คือ เกณฑ์เชิงปริมาณ และเกณฑ์ค่าเพิ่มขึ้น</t>
    </r>
  </si>
  <si>
    <r>
      <t>คำอธิบายตัวบ่งชี้</t>
    </r>
    <r>
      <rPr>
        <sz val="16"/>
        <rFont val="Angsana New"/>
        <family val="1"/>
      </rPr>
      <t xml:space="preserve"> : จำนวนอาจารย์ในคณะที่มีคุณวุฒิปริญญาเอก เทียบกับจำนวนอาจารย์ประจำทั้งหมดในคณะ</t>
    </r>
  </si>
  <si>
    <r>
      <t xml:space="preserve">หลักสูตรที่ใช้เกณฑ์มาตรฐานปี 2548 </t>
    </r>
    <r>
      <rPr>
        <sz val="16"/>
        <rFont val="Angsana New"/>
        <family val="1"/>
      </rPr>
      <t>= จำนวนหลักสูตรที่มีอาจารย์ประจำหลักสูตรอย่างน้อย 4 คน ในหลักสูตรนั้นๆ ที่เข้าร่วมอบรม AUN QA หรือเข้าร่วมอบรมเป็นกรรมการประเมิน AUN QA ทั้งที่จัดโดยมหาวิทยาลัย หรือหน่วยงานภายนอก ในรอบ 2 ปี (สำหรับหลักสูตรที่มีอาจารย์ประจำหลักสูตร 5 คน)</t>
    </r>
  </si>
  <si>
    <r>
      <t xml:space="preserve">- </t>
    </r>
    <r>
      <rPr>
        <u val="single"/>
        <sz val="14"/>
        <rFont val="Angsana New"/>
        <family val="1"/>
      </rPr>
      <t>ระดับปริญญาตรี</t>
    </r>
    <r>
      <rPr>
        <sz val="14"/>
        <rFont val="Angsana New"/>
        <family val="1"/>
      </rPr>
      <t xml:space="preserve"> = จำนวนหลักสูตรที่มีอาจารย์ประจำหลักสูตรอย่างน้อย 4 คนในหลักสูตรนั้นๆ ที่เข้าร่วมอบรม AUN QA หรือเข้าร่วมอบรมเป็นกรรมการประเมิน AUN QA ทั้งที่จัดโดยมหาวิทยาลัย หรือหน่วยงานภายนอก ในรอบ 2 ปี (สำหรับหลักสูตรที่มีอาจารย์ประจำหลักสูตร 5 คน)</t>
    </r>
  </si>
  <si>
    <r>
      <t xml:space="preserve">- </t>
    </r>
    <r>
      <rPr>
        <u val="single"/>
        <sz val="14"/>
        <rFont val="Angsana New"/>
        <family val="1"/>
      </rPr>
      <t xml:space="preserve">ระดับบัณฑิตศึกษา </t>
    </r>
    <r>
      <rPr>
        <sz val="14"/>
        <rFont val="Angsana New"/>
        <family val="1"/>
      </rPr>
      <t>= จำนวนหลักสูตรที่มีอาจารย์ประจำหลักสูตรอย่างน้อย 2 คนในหลักสูตรนั้นๆ ที่เข้าร่วมอบรม AUN QA หรือเข้าร่วมอบรมเป็นกรรมการประเมิน AUN QA ทั้งที่จัดโดยมหาวิทยาลัย หรือหน่วยงานภายนอก ในรอบ 2 ปี (สำหรับหลักสูตรที่มีอาจารย์ประจำหลักสูตร 3 คน)</t>
    </r>
  </si>
  <si>
    <r>
      <t>คำอธิบายตัวบ่งชี้</t>
    </r>
    <r>
      <rPr>
        <sz val="14"/>
        <rFont val="Angsana New"/>
        <family val="1"/>
      </rPr>
      <t xml:space="preserve"> :  จำนวนนักศึกษาระดับบัณฑิตศึกษา เทีบบกับจำนวนนักศึกษาทั้งหมดของคณะ โดยคณะสามารถเลือกใช้เกณฑ์การประเมินได้จาก 2 แนวทาง คือเกณฑ์เชิงปริมาณ และเกณฑ์ค่าเพิ่มขึ้น</t>
    </r>
  </si>
  <si>
    <r>
      <t>คำอธิบายตัวบ่งชี้</t>
    </r>
    <r>
      <rPr>
        <sz val="14"/>
        <rFont val="Angsana New"/>
        <family val="1"/>
      </rPr>
      <t xml:space="preserve"> :  -จำนวนหลักสูตรนานาชาติที่เปิดสอนในคณะเทียบกับจำนวนหลักสูตรทั้งหมดที่เปิดสอนในคณะ (นับรวมหลักสูตรที่เปิดสอนโดยผ่านความเห็นชอบจาก สกอ.)</t>
    </r>
  </si>
  <si>
    <r>
      <t>คำอธิบายตัวบ่งชี้</t>
    </r>
    <r>
      <rPr>
        <sz val="14"/>
        <rFont val="Angsana New"/>
        <family val="1"/>
      </rPr>
      <t xml:space="preserve"> : จำนวนอาจารย์ในคณะที่เป็นชาวต่างประเทศเทียบกับจำนวนอาจารย์ประจำทั้งหมดในคณะ โดย</t>
    </r>
  </si>
  <si>
    <t xml:space="preserve">             1 อาจารย์ชาวต่างประเทศต้องมาทำการสอน 1 ภาคการศึกษา หรือ 1 รายวิชา</t>
  </si>
  <si>
    <t xml:space="preserve">             2 ให้นับอาจารย์ชาวต่างประเทศ (โดยยึดตามการถือสัญชาติของอาจารย์ที่ระบุไว้ใน Passport)</t>
  </si>
  <si>
    <t xml:space="preserve">             3 กรณีเป็นอาจารย์ชาวไทยแต่ทำงานและสังกัดในมหาวิทยาลัยในต่างประเทศ มาช่วยทำการสอน จะสามารถนับเป็นอาจารย์ชาวต่างประเทศได้ แต่ต้องมาทำการสอนอย่างน้อย 1 ภาคการศึกษา หรือ 1 รายวิชา</t>
  </si>
  <si>
    <t xml:space="preserve">             4 กรณีเป็นอาจารย์ชาวต่างประเทศที่ทำงานและสังกัดมหาวิทยาลัยในปรเทศไทยมาช่วยทำการสอน จะสามารถนับเป็นอาจารย์ชาวต่างประเทศได้ แต่ต้องมาทำการสอนอย่างน้อย 1 ภาคการศึกษา หรือ 1 รายวิชา</t>
  </si>
  <si>
    <t xml:space="preserve">             5 กรณีอาจารย์ชาวต่างประเทศสอนร่วมกับอาจารย์ชาวไทยในรายวิชา จะสามารถนับเป็นอาจารย์ชาวต่างประเทศก็ได้ โดยต้องมาทำการสอนอย่างน้อย 1 ภาคการศึกษา หรือ 1 รายวิชา</t>
  </si>
  <si>
    <r>
      <t>คำอธิบายตัวบ่งชี้</t>
    </r>
    <r>
      <rPr>
        <sz val="14"/>
        <rFont val="Angsana New"/>
        <family val="1"/>
      </rPr>
      <t xml:space="preserve"> : จำนวนนักศึกษาต่างประเทศและนักศึกษาแลกเปลี่ยนในคณะในปีการศึกษาปัจจุบัน เทียบกับจำนวนนักศึกษาทั้งหมดในคณะ โดยคณะสามารถเลือกใช้เกณฑ์การประเมินได้จาก 2 แนวทาง คือ เกณฑ์เชิงปริมาณ และเกณฑ์ค่าเพิ่มขึ้น</t>
    </r>
  </si>
  <si>
    <r>
      <t xml:space="preserve">             </t>
    </r>
    <r>
      <rPr>
        <b/>
        <sz val="14"/>
        <rFont val="Angsana New"/>
        <family val="1"/>
      </rPr>
      <t xml:space="preserve">นักศึกษาต่างชาติ </t>
    </r>
    <r>
      <rPr>
        <sz val="14"/>
        <rFont val="Angsana New"/>
        <family val="1"/>
      </rPr>
      <t>หมายถึง นักศึกษาที่ลงทะเบียนเรียนหลักสูตรของคณะ</t>
    </r>
  </si>
  <si>
    <r>
      <t xml:space="preserve">             </t>
    </r>
    <r>
      <rPr>
        <b/>
        <sz val="14"/>
        <rFont val="Angsana New"/>
        <family val="1"/>
      </rPr>
      <t xml:space="preserve">นักศึกษาแลกเปลี่ยน </t>
    </r>
    <r>
      <rPr>
        <sz val="14"/>
        <rFont val="Angsana New"/>
        <family val="1"/>
      </rPr>
      <t>หมายถึง นักศึกษาไทยที่ลงทะเบียนเรียนรายวิชาในสถาบันที่มี MOU/โครงการร่วมกับคณะหรือนักศึกษาต่างประเทศที่ลงทะเบียนเรียนในคณะ อย่างน้อย 1 ภาคการศึกษา (ตาม QS Ranking)</t>
    </r>
  </si>
  <si>
    <r>
      <t>หมายเหตุ</t>
    </r>
    <r>
      <rPr>
        <sz val="14"/>
        <rFont val="Angsana New"/>
        <family val="1"/>
      </rPr>
      <t xml:space="preserve"> : สามารถนับรวมจำนวนนักศึกษา ม.อ.ที่ไปต่างประเทศ หรือเข้าร่วมกิจกรรม (มีโครงการรองรับ หรือมีโครงการร่วม) กับนักศึกษาต่างชาติที่จัดในประเทศไทย อย่างน้อย 1 เทอม (ตาม QS Ranking)</t>
    </r>
  </si>
  <si>
    <r>
      <t xml:space="preserve">คำอธิบายตัวบ่งชี้ </t>
    </r>
    <r>
      <rPr>
        <sz val="16"/>
        <rFont val="Angsana New"/>
        <family val="1"/>
      </rPr>
      <t>:</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</si>
</sst>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7041E]d\ mmm\ yyyy;@"/>
    <numFmt numFmtId="188" formatCode="#,##0.00;\-#,##0.00;\-"/>
    <numFmt numFmtId="189" formatCode="#,##0_ ;\-#,##0\ "/>
    <numFmt numFmtId="190" formatCode="[$-187041E]d\ mmm\ yy;@"/>
    <numFmt numFmtId="191" formatCode="[$-101041E]d\ mmm\ yy;@"/>
    <numFmt numFmtId="192" formatCode="#,##0;\-#,##0;\-"/>
    <numFmt numFmtId="193" formatCode="&quot;$&quot;#,##0.00_);[Red]\(&quot;$&quot;#,##0.00\)"/>
    <numFmt numFmtId="194" formatCode="0.000"/>
    <numFmt numFmtId="195" formatCode="#"/>
    <numFmt numFmtId="196" formatCode="mmm\-yyyy"/>
    <numFmt numFmtId="197" formatCode="_-* #,##0.0_-;\-* #,##0.0_-;_-* &quot;-&quot;??_-;_-@_-"/>
    <numFmt numFmtId="198" formatCode="_-* #,##0_-;\-* #,##0_-;_-* &quot;-&quot;??_-;_-@_-"/>
    <numFmt numFmtId="199" formatCode="0.000000000"/>
    <numFmt numFmtId="200" formatCode="0.0000000000"/>
    <numFmt numFmtId="201" formatCode="0.00000000"/>
    <numFmt numFmtId="202" formatCode="0.0000000"/>
    <numFmt numFmtId="203" formatCode="0.000000"/>
    <numFmt numFmtId="204" formatCode="0.00000"/>
    <numFmt numFmtId="205" formatCode="0.0000"/>
    <numFmt numFmtId="206" formatCode="0.0"/>
    <numFmt numFmtId="207" formatCode="#,##0.0_ ;\-#,##0.0\ "/>
    <numFmt numFmtId="208" formatCode="#,##0.00_ ;\-#,##0.00\ "/>
    <numFmt numFmtId="209" formatCode="#,##0.0;\-#,##0.0;\-"/>
    <numFmt numFmtId="210" formatCode="&quot;ใช่&quot;;&quot;ใช่&quot;;&quot;ไม่ใช่&quot;"/>
    <numFmt numFmtId="211" formatCode="&quot;จริง&quot;;&quot;จริง&quot;;&quot;เท็จ&quot;"/>
    <numFmt numFmtId="212" formatCode="&quot;เปิด&quot;;&quot;เปิด&quot;;&quot;ปิด&quot;"/>
    <numFmt numFmtId="213" formatCode="[$€-2]\ #,##0.00_);[Red]\([$€-2]\ #,##0.00\)"/>
  </numFmts>
  <fonts count="115">
    <font>
      <sz val="14"/>
      <name val="Angsana New"/>
      <family val="1"/>
    </font>
    <font>
      <sz val="11"/>
      <color indexed="8"/>
      <name val="Tahoma"/>
      <family val="2"/>
    </font>
    <font>
      <sz val="14"/>
      <name val="Cordia New"/>
      <family val="2"/>
    </font>
    <font>
      <b/>
      <sz val="18"/>
      <name val="Angsana New"/>
      <family val="1"/>
    </font>
    <font>
      <b/>
      <sz val="18"/>
      <color indexed="10"/>
      <name val="Angsana New"/>
      <family val="1"/>
    </font>
    <font>
      <sz val="16"/>
      <name val="Angsana New"/>
      <family val="1"/>
    </font>
    <font>
      <b/>
      <sz val="14"/>
      <name val="Angsana New"/>
      <family val="1"/>
    </font>
    <font>
      <u val="single"/>
      <sz val="10.5"/>
      <color indexed="12"/>
      <name val="Cordia New"/>
      <family val="2"/>
    </font>
    <font>
      <u val="single"/>
      <sz val="10.5"/>
      <name val="Cordia New"/>
      <family val="2"/>
    </font>
    <font>
      <sz val="12"/>
      <name val="Angsana New"/>
      <family val="1"/>
    </font>
    <font>
      <sz val="11"/>
      <name val="Angsana New"/>
      <family val="1"/>
    </font>
    <font>
      <u val="single"/>
      <sz val="14"/>
      <name val="Angsana New"/>
      <family val="1"/>
    </font>
    <font>
      <sz val="10"/>
      <name val="Arial"/>
      <family val="2"/>
    </font>
    <font>
      <sz val="14"/>
      <color indexed="12"/>
      <name val="Angsana New"/>
      <family val="1"/>
    </font>
    <font>
      <b/>
      <sz val="16"/>
      <name val="Angsana New"/>
      <family val="1"/>
    </font>
    <font>
      <b/>
      <sz val="16"/>
      <color indexed="12"/>
      <name val="Angsana New"/>
      <family val="1"/>
    </font>
    <font>
      <sz val="10"/>
      <name val="Angsana New"/>
      <family val="1"/>
    </font>
    <font>
      <b/>
      <sz val="16"/>
      <color indexed="10"/>
      <name val="Angsana New"/>
      <family val="1"/>
    </font>
    <font>
      <sz val="16"/>
      <name val="Cordia New"/>
      <family val="2"/>
    </font>
    <font>
      <b/>
      <i/>
      <sz val="14"/>
      <name val="Angsana New"/>
      <family val="1"/>
    </font>
    <font>
      <b/>
      <i/>
      <sz val="16"/>
      <name val="Angsana New"/>
      <family val="1"/>
    </font>
    <font>
      <b/>
      <sz val="14"/>
      <name val="Cordia New"/>
      <family val="2"/>
    </font>
    <font>
      <b/>
      <sz val="20"/>
      <name val="Angsana New"/>
      <family val="1"/>
    </font>
    <font>
      <sz val="20"/>
      <name val="Angsana New"/>
      <family val="1"/>
    </font>
    <font>
      <sz val="18"/>
      <name val="Angsana New"/>
      <family val="1"/>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sz val="10"/>
      <color indexed="8"/>
      <name val="Arial"/>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Angsana New"/>
      <family val="1"/>
    </font>
    <font>
      <sz val="14"/>
      <color indexed="21"/>
      <name val="Angsana New"/>
      <family val="1"/>
    </font>
    <font>
      <b/>
      <u val="single"/>
      <sz val="14"/>
      <name val="Angsana New"/>
      <family val="1"/>
    </font>
    <font>
      <b/>
      <sz val="9"/>
      <color indexed="10"/>
      <name val="Tahoma"/>
      <family val="2"/>
    </font>
    <font>
      <sz val="16"/>
      <name val="Wingdings 2"/>
      <family val="1"/>
    </font>
    <font>
      <b/>
      <sz val="16"/>
      <name val="Wingdings 2"/>
      <family val="1"/>
    </font>
    <font>
      <u val="single"/>
      <sz val="16"/>
      <name val="Angsana New"/>
      <family val="1"/>
    </font>
    <font>
      <b/>
      <sz val="14"/>
      <color indexed="10"/>
      <name val="Angsana New"/>
      <family val="1"/>
    </font>
    <font>
      <b/>
      <u val="single"/>
      <sz val="14"/>
      <color indexed="10"/>
      <name val="Angsana New"/>
      <family val="1"/>
    </font>
    <font>
      <sz val="16"/>
      <name val="Wingdings"/>
      <family val="0"/>
    </font>
    <font>
      <sz val="12"/>
      <color indexed="8"/>
      <name val="Angsana New"/>
      <family val="1"/>
    </font>
    <font>
      <u val="single"/>
      <sz val="12"/>
      <color indexed="12"/>
      <name val="Angsana New"/>
      <family val="1"/>
    </font>
    <font>
      <u val="single"/>
      <sz val="12"/>
      <name val="Angsana New"/>
      <family val="1"/>
    </font>
    <font>
      <sz val="16"/>
      <color indexed="8"/>
      <name val="TH SarabunPSK"/>
      <family val="2"/>
    </font>
    <font>
      <b/>
      <sz val="16"/>
      <color indexed="8"/>
      <name val="TH SarabunPSK"/>
      <family val="2"/>
    </font>
    <font>
      <u val="single"/>
      <sz val="16"/>
      <color indexed="8"/>
      <name val="TH SarabunPSK"/>
      <family val="2"/>
    </font>
    <font>
      <sz val="16"/>
      <color indexed="10"/>
      <name val="TH SarabunPSK"/>
      <family val="2"/>
    </font>
    <font>
      <u val="single"/>
      <sz val="16"/>
      <color indexed="10"/>
      <name val="TH SarabunPSK"/>
      <family val="2"/>
    </font>
    <font>
      <sz val="16"/>
      <name val="TH SarabunPSK"/>
      <family val="2"/>
    </font>
    <font>
      <b/>
      <sz val="16"/>
      <color indexed="10"/>
      <name val="TH SarabunPSK"/>
      <family val="2"/>
    </font>
    <font>
      <b/>
      <u val="single"/>
      <sz val="16"/>
      <color indexed="8"/>
      <name val="TH SarabunPSK"/>
      <family val="2"/>
    </font>
    <font>
      <u val="single"/>
      <sz val="11.9"/>
      <color indexed="20"/>
      <name val="Angsana New"/>
      <family val="1"/>
    </font>
    <font>
      <u val="single"/>
      <sz val="11"/>
      <color indexed="12"/>
      <name val="Tahoma"/>
      <family val="2"/>
    </font>
    <font>
      <sz val="14"/>
      <color indexed="10"/>
      <name val="Angsana New"/>
      <family val="1"/>
    </font>
    <font>
      <sz val="16"/>
      <color indexed="8"/>
      <name val="Wingdings 2"/>
      <family val="1"/>
    </font>
    <font>
      <sz val="11"/>
      <color indexed="10"/>
      <name val="Angsana New"/>
      <family val="1"/>
    </font>
    <font>
      <sz val="12"/>
      <color indexed="10"/>
      <name val="Angsana New"/>
      <family val="1"/>
    </font>
    <font>
      <sz val="16"/>
      <color indexed="8"/>
      <name val="Angsana New"/>
      <family val="1"/>
    </font>
    <font>
      <sz val="16"/>
      <color indexed="8"/>
      <name val="Wingdings"/>
      <family val="0"/>
    </font>
    <font>
      <sz val="14"/>
      <color indexed="10"/>
      <name val="Cordia New"/>
      <family val="2"/>
    </font>
    <font>
      <b/>
      <sz val="18"/>
      <color indexed="8"/>
      <name val="TH SarabunPSK"/>
      <family val="2"/>
    </font>
    <font>
      <sz val="14"/>
      <color indexed="8"/>
      <name val="Tahoma"/>
      <family val="2"/>
    </font>
    <font>
      <sz val="8"/>
      <name val="Tahoma"/>
      <family val="2"/>
    </font>
    <font>
      <sz val="11"/>
      <color indexed="18"/>
      <name val="Calibri"/>
      <family val="0"/>
    </font>
    <font>
      <u val="single"/>
      <sz val="11"/>
      <color indexed="10"/>
      <name val="Calibri"/>
      <family val="0"/>
    </font>
    <font>
      <sz val="11"/>
      <color indexed="10"/>
      <name val="Calibri"/>
      <family val="0"/>
    </font>
    <font>
      <sz val="11"/>
      <color theme="1"/>
      <name val="Calibri"/>
      <family val="2"/>
    </font>
    <font>
      <sz val="11"/>
      <color theme="0"/>
      <name val="Calibri"/>
      <family val="2"/>
    </font>
    <font>
      <u val="single"/>
      <sz val="11.9"/>
      <color theme="11"/>
      <name val="Angsana New"/>
      <family val="1"/>
    </font>
    <font>
      <u val="single"/>
      <sz val="11"/>
      <color theme="10"/>
      <name val="Tahoma"/>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4"/>
      <color rgb="FFFF0000"/>
      <name val="Angsana New"/>
      <family val="1"/>
    </font>
    <font>
      <sz val="16"/>
      <color theme="1"/>
      <name val="Wingdings 2"/>
      <family val="1"/>
    </font>
    <font>
      <b/>
      <sz val="14"/>
      <color rgb="FFFF0000"/>
      <name val="Angsana New"/>
      <family val="1"/>
    </font>
    <font>
      <sz val="11"/>
      <color rgb="FFFF0000"/>
      <name val="Angsana New"/>
      <family val="1"/>
    </font>
    <font>
      <sz val="12"/>
      <color theme="1"/>
      <name val="Angsana New"/>
      <family val="1"/>
    </font>
    <font>
      <sz val="12"/>
      <color rgb="FFFF0000"/>
      <name val="Angsana New"/>
      <family val="1"/>
    </font>
    <font>
      <sz val="16"/>
      <color theme="1"/>
      <name val="Angsana New"/>
      <family val="1"/>
    </font>
    <font>
      <sz val="16"/>
      <color theme="1"/>
      <name val="TH SarabunPSK"/>
      <family val="2"/>
    </font>
    <font>
      <sz val="16"/>
      <color rgb="FF000000"/>
      <name val="Angsana New"/>
      <family val="1"/>
    </font>
    <font>
      <sz val="16"/>
      <color theme="1"/>
      <name val="Wingdings"/>
      <family val="0"/>
    </font>
    <font>
      <sz val="14"/>
      <color rgb="FFFF0000"/>
      <name val="Cordia New"/>
      <family val="2"/>
    </font>
    <font>
      <b/>
      <sz val="16"/>
      <color theme="1"/>
      <name val="TH SarabunPSK"/>
      <family val="2"/>
    </font>
    <font>
      <sz val="16"/>
      <color rgb="FFFF0000"/>
      <name val="TH SarabunPSK"/>
      <family val="2"/>
    </font>
    <font>
      <b/>
      <sz val="18"/>
      <color rgb="FF000000"/>
      <name val="TH SarabunPSK"/>
      <family val="2"/>
    </font>
    <font>
      <b/>
      <sz val="16"/>
      <color rgb="FFFF0000"/>
      <name val="TH SarabunPSK"/>
      <family val="2"/>
    </font>
    <font>
      <sz val="12"/>
      <color rgb="FF000000"/>
      <name val="Angsana New"/>
      <family val="1"/>
    </font>
    <font>
      <sz val="14"/>
      <color theme="1"/>
      <name val="Calibri"/>
      <family val="2"/>
    </font>
    <font>
      <b/>
      <sz val="8"/>
      <name val="Angsana New"/>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tint="0.3999499976634979"/>
        <bgColor indexed="64"/>
      </patternFill>
    </fill>
    <fill>
      <patternFill patternType="solid">
        <fgColor indexed="13"/>
        <bgColor indexed="64"/>
      </patternFill>
    </fill>
    <fill>
      <patternFill patternType="solid">
        <fgColor rgb="FFDAEEF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style="thin"/>
      <right style="thin"/>
      <top style="thin"/>
      <bottom style="thin"/>
    </border>
    <border>
      <left style="thin"/>
      <right style="thin"/>
      <top style="hair"/>
      <bottom style="hair"/>
    </border>
    <border>
      <left/>
      <right style="thin"/>
      <top style="dotted"/>
      <bottom style="dotted"/>
    </border>
    <border>
      <left style="thin"/>
      <right style="thin"/>
      <top style="dotted"/>
      <bottom style="dotted"/>
    </border>
    <border>
      <left style="thin"/>
      <right/>
      <top style="dotted"/>
      <bottom style="dotted"/>
    </border>
    <border>
      <left style="thin"/>
      <right style="thin"/>
      <top style="hair"/>
      <bottom style="thin"/>
    </border>
    <border>
      <left style="thin"/>
      <right style="thin"/>
      <top style="thin"/>
      <bottom style="hair"/>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style="thin"/>
      <top/>
      <bottom style="thin"/>
    </border>
    <border>
      <left style="thin"/>
      <right style="thin"/>
      <top style="thin"/>
      <bottom/>
    </border>
    <border>
      <left style="thin"/>
      <right style="thin"/>
      <top>
        <color indexed="63"/>
      </top>
      <bottom>
        <color indexed="63"/>
      </bottom>
    </border>
    <border>
      <left style="thin"/>
      <right style="thin"/>
      <top style="dotted"/>
      <bottom>
        <color indexed="63"/>
      </bottom>
    </border>
    <border>
      <left style="thin"/>
      <right style="thin"/>
      <top style="thin"/>
      <bottom style="dotted"/>
    </border>
    <border>
      <left style="thin"/>
      <right style="thin"/>
      <top style="dotted"/>
      <bottom style="thin"/>
    </border>
    <border>
      <left style="thin"/>
      <right style="thin"/>
      <top style="hair"/>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style="dotted"/>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180">
    <xf numFmtId="0" fontId="0" fillId="0" borderId="0">
      <alignment/>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37" borderId="0" applyNumberFormat="0" applyBorder="0" applyAlignment="0" applyProtection="0"/>
    <xf numFmtId="0" fontId="26" fillId="3" borderId="0" applyNumberFormat="0" applyBorder="0" applyAlignment="0" applyProtection="0"/>
    <xf numFmtId="0" fontId="27" fillId="38" borderId="1" applyNumberFormat="0" applyAlignment="0" applyProtection="0"/>
    <xf numFmtId="0" fontId="28" fillId="39" borderId="2" applyNumberFormat="0" applyAlignment="0" applyProtection="0"/>
    <xf numFmtId="43" fontId="12" fillId="0" borderId="0" applyFon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40" borderId="0" applyNumberFormat="0" applyBorder="0" applyAlignment="0" applyProtection="0"/>
    <xf numFmtId="0" fontId="12" fillId="0" borderId="0">
      <alignment/>
      <protection/>
    </xf>
    <xf numFmtId="0" fontId="37" fillId="0" borderId="0">
      <alignment vertical="top"/>
      <protection/>
    </xf>
    <xf numFmtId="0" fontId="37" fillId="0" borderId="0">
      <alignment vertical="top"/>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top"/>
      <protection/>
    </xf>
    <xf numFmtId="0" fontId="12" fillId="41" borderId="7" applyNumberFormat="0" applyFont="0" applyAlignment="0" applyProtection="0"/>
    <xf numFmtId="0" fontId="38" fillId="38" borderId="8" applyNumberFormat="0" applyAlignment="0" applyProtection="0"/>
    <xf numFmtId="9" fontId="1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82" fillId="42" borderId="10"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43" fontId="78" fillId="0" borderId="0" applyFont="0" applyFill="0" applyBorder="0" applyAlignment="0" applyProtection="0"/>
    <xf numFmtId="41" fontId="7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78" fillId="0" borderId="0" applyFont="0" applyFill="0" applyBorder="0" applyAlignment="0" applyProtection="0"/>
    <xf numFmtId="42" fontId="78" fillId="0" borderId="0" applyFont="0" applyFill="0" applyBorder="0" applyAlignment="0" applyProtection="0"/>
    <xf numFmtId="0" fontId="85" fillId="0" borderId="0" applyNumberFormat="0" applyFill="0" applyBorder="0" applyAlignment="0" applyProtection="0"/>
    <xf numFmtId="0" fontId="86" fillId="43" borderId="11" applyNumberFormat="0" applyAlignment="0" applyProtection="0"/>
    <xf numFmtId="0" fontId="87" fillId="0" borderId="12" applyNumberFormat="0" applyFill="0" applyAlignment="0" applyProtection="0"/>
    <xf numFmtId="0" fontId="88" fillId="44" borderId="0" applyNumberFormat="0" applyBorder="0" applyAlignment="0" applyProtection="0"/>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2"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12" fillId="0" borderId="0">
      <alignment/>
      <protection/>
    </xf>
    <xf numFmtId="0" fontId="0" fillId="0" borderId="0">
      <alignment/>
      <protection/>
    </xf>
    <xf numFmtId="0" fontId="78" fillId="0" borderId="0">
      <alignment/>
      <protection/>
    </xf>
    <xf numFmtId="0" fontId="37" fillId="0" borderId="0">
      <alignment/>
      <protection/>
    </xf>
    <xf numFmtId="0" fontId="2" fillId="0" borderId="0" applyNumberFormat="0">
      <alignment/>
      <protection/>
    </xf>
    <xf numFmtId="0" fontId="2" fillId="0" borderId="0" applyNumberFormat="0">
      <alignment/>
      <protection/>
    </xf>
    <xf numFmtId="0" fontId="2" fillId="0" borderId="0">
      <alignment/>
      <protection/>
    </xf>
    <xf numFmtId="0" fontId="2" fillId="0" borderId="0">
      <alignment/>
      <protection/>
    </xf>
    <xf numFmtId="0" fontId="2" fillId="0" borderId="0">
      <alignment/>
      <protection/>
    </xf>
    <xf numFmtId="0" fontId="89" fillId="45" borderId="10" applyNumberFormat="0" applyAlignment="0" applyProtection="0"/>
    <xf numFmtId="0" fontId="90" fillId="46" borderId="0" applyNumberFormat="0" applyBorder="0" applyAlignment="0" applyProtection="0"/>
    <xf numFmtId="9" fontId="78" fillId="0" borderId="0" applyFont="0" applyFill="0" applyBorder="0" applyAlignment="0" applyProtection="0"/>
    <xf numFmtId="0" fontId="91" fillId="0" borderId="13" applyNumberFormat="0" applyFill="0" applyAlignment="0" applyProtection="0"/>
    <xf numFmtId="0" fontId="92" fillId="47"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93" fillId="42" borderId="14" applyNumberFormat="0" applyAlignment="0" applyProtection="0"/>
    <xf numFmtId="0" fontId="78" fillId="54" borderId="15" applyNumberFormat="0" applyFont="0" applyAlignment="0" applyProtection="0"/>
    <xf numFmtId="0" fontId="94" fillId="0" borderId="16" applyNumberFormat="0" applyFill="0" applyAlignment="0" applyProtection="0"/>
    <xf numFmtId="0" fontId="95" fillId="0" borderId="17" applyNumberFormat="0" applyFill="0" applyAlignment="0" applyProtection="0"/>
    <xf numFmtId="0" fontId="96" fillId="0" borderId="18" applyNumberFormat="0" applyFill="0" applyAlignment="0" applyProtection="0"/>
    <xf numFmtId="0" fontId="96" fillId="0" borderId="0" applyNumberFormat="0" applyFill="0" applyBorder="0" applyAlignment="0" applyProtection="0"/>
  </cellStyleXfs>
  <cellXfs count="1279">
    <xf numFmtId="0" fontId="0" fillId="0" borderId="0" xfId="0" applyAlignment="1">
      <alignment/>
    </xf>
    <xf numFmtId="0" fontId="2" fillId="0" borderId="0" xfId="158" applyFill="1">
      <alignment/>
      <protection/>
    </xf>
    <xf numFmtId="0" fontId="2" fillId="0" borderId="0" xfId="82" applyFill="1" applyBorder="1">
      <alignment/>
      <protection/>
    </xf>
    <xf numFmtId="0" fontId="5" fillId="0" borderId="0" xfId="158" applyFont="1" applyFill="1" applyBorder="1" applyAlignment="1">
      <alignment/>
      <protection/>
    </xf>
    <xf numFmtId="0" fontId="5" fillId="0" borderId="19" xfId="158" applyFont="1" applyFill="1" applyBorder="1" applyAlignment="1">
      <alignment/>
      <protection/>
    </xf>
    <xf numFmtId="0" fontId="6" fillId="0" borderId="20" xfId="158" applyFont="1" applyFill="1" applyBorder="1" applyAlignment="1">
      <alignment horizontal="centerContinuous" vertical="center"/>
      <protection/>
    </xf>
    <xf numFmtId="0" fontId="6" fillId="0" borderId="0" xfId="158" applyFont="1" applyFill="1" applyAlignment="1">
      <alignment vertical="top" wrapText="1"/>
      <protection/>
    </xf>
    <xf numFmtId="0" fontId="0" fillId="0" borderId="0" xfId="158" applyFont="1" applyFill="1">
      <alignment/>
      <protection/>
    </xf>
    <xf numFmtId="0" fontId="0" fillId="0" borderId="0" xfId="158" applyFont="1" applyFill="1" applyAlignment="1">
      <alignment vertical="top"/>
      <protection/>
    </xf>
    <xf numFmtId="0" fontId="0" fillId="0" borderId="21" xfId="82" applyNumberFormat="1" applyFont="1" applyFill="1" applyBorder="1" applyAlignment="1">
      <alignment vertical="top" wrapText="1"/>
      <protection/>
    </xf>
    <xf numFmtId="187" fontId="0" fillId="0" borderId="21" xfId="161" applyNumberFormat="1" applyFont="1" applyFill="1" applyBorder="1" applyAlignment="1">
      <alignment horizontal="center" vertical="top" wrapText="1"/>
      <protection/>
    </xf>
    <xf numFmtId="0" fontId="0" fillId="0" borderId="21" xfId="82" applyNumberFormat="1" applyFont="1" applyFill="1" applyBorder="1" applyAlignment="1">
      <alignment horizontal="center" vertical="top"/>
      <protection/>
    </xf>
    <xf numFmtId="188" fontId="0" fillId="0" borderId="21" xfId="82" applyNumberFormat="1" applyFont="1" applyFill="1" applyBorder="1" applyAlignment="1">
      <alignment horizontal="center" vertical="top"/>
      <protection/>
    </xf>
    <xf numFmtId="0" fontId="0" fillId="0" borderId="21" xfId="82" applyNumberFormat="1" applyFont="1" applyFill="1" applyBorder="1" applyAlignment="1" quotePrefix="1">
      <alignment vertical="top" wrapText="1"/>
      <protection/>
    </xf>
    <xf numFmtId="0" fontId="0" fillId="0" borderId="21" xfId="82" applyNumberFormat="1" applyFont="1" applyFill="1" applyBorder="1" applyAlignment="1">
      <alignment vertical="top" wrapText="1"/>
      <protection/>
    </xf>
    <xf numFmtId="188" fontId="0" fillId="0" borderId="21" xfId="82" applyNumberFormat="1" applyFont="1" applyFill="1" applyBorder="1" applyAlignment="1">
      <alignment horizontal="center" vertical="top" wrapText="1"/>
      <protection/>
    </xf>
    <xf numFmtId="0" fontId="0" fillId="0" borderId="21" xfId="82" applyNumberFormat="1" applyFont="1" applyFill="1" applyBorder="1" applyAlignment="1">
      <alignment horizontal="center" vertical="top" wrapText="1"/>
      <protection/>
    </xf>
    <xf numFmtId="0" fontId="8" fillId="0" borderId="21" xfId="68" applyNumberFormat="1" applyFont="1" applyFill="1" applyBorder="1" applyAlignment="1" applyProtection="1">
      <alignment vertical="top" wrapText="1"/>
      <protection/>
    </xf>
    <xf numFmtId="0" fontId="0" fillId="0" borderId="21" xfId="161" applyFont="1" applyFill="1" applyBorder="1" applyAlignment="1">
      <alignment vertical="top" wrapText="1"/>
      <protection/>
    </xf>
    <xf numFmtId="49" fontId="0" fillId="0" borderId="21" xfId="161" applyNumberFormat="1" applyFont="1" applyFill="1" applyBorder="1" applyAlignment="1">
      <alignment vertical="top" wrapText="1"/>
      <protection/>
    </xf>
    <xf numFmtId="49" fontId="0" fillId="0" borderId="21" xfId="161" applyNumberFormat="1" applyFont="1" applyFill="1" applyBorder="1" applyAlignment="1">
      <alignment horizontal="left" vertical="top" wrapText="1"/>
      <protection/>
    </xf>
    <xf numFmtId="0" fontId="0" fillId="0" borderId="21" xfId="82" applyNumberFormat="1" applyFont="1" applyFill="1" applyBorder="1" applyAlignment="1">
      <alignment horizontal="left" vertical="top" wrapText="1"/>
      <protection/>
    </xf>
    <xf numFmtId="0" fontId="0" fillId="0" borderId="21" xfId="82" applyNumberFormat="1" applyFont="1" applyFill="1" applyBorder="1" applyAlignment="1" quotePrefix="1">
      <alignment horizontal="center" vertical="top" wrapText="1"/>
      <protection/>
    </xf>
    <xf numFmtId="188" fontId="0" fillId="0" borderId="21" xfId="82" applyNumberFormat="1" applyFont="1" applyFill="1" applyBorder="1" applyAlignment="1">
      <alignment horizontal="left" vertical="top" wrapText="1"/>
      <protection/>
    </xf>
    <xf numFmtId="188" fontId="0" fillId="0" borderId="21" xfId="82" applyNumberFormat="1" applyFont="1" applyFill="1" applyBorder="1" applyAlignment="1">
      <alignment vertical="top" wrapText="1"/>
      <protection/>
    </xf>
    <xf numFmtId="189" fontId="0" fillId="0" borderId="21" xfId="82" applyNumberFormat="1" applyFont="1" applyFill="1" applyBorder="1" applyAlignment="1">
      <alignment horizontal="center" vertical="top" wrapText="1"/>
      <protection/>
    </xf>
    <xf numFmtId="0" fontId="7" fillId="0" borderId="21" xfId="68" applyNumberFormat="1" applyFill="1" applyBorder="1" applyAlignment="1" applyProtection="1">
      <alignment vertical="top" wrapText="1"/>
      <protection/>
    </xf>
    <xf numFmtId="0" fontId="0" fillId="0" borderId="0" xfId="158" applyFont="1" applyFill="1" applyBorder="1" applyAlignment="1">
      <alignment vertical="top"/>
      <protection/>
    </xf>
    <xf numFmtId="0" fontId="0" fillId="0" borderId="21" xfId="82" applyFont="1" applyFill="1" applyBorder="1" applyAlignment="1">
      <alignment horizontal="center" vertical="top" wrapText="1"/>
      <protection/>
    </xf>
    <xf numFmtId="188" fontId="0" fillId="0" borderId="21" xfId="82" applyNumberFormat="1" applyFont="1" applyFill="1" applyBorder="1" applyAlignment="1" quotePrefix="1">
      <alignment horizontal="center" vertical="top" wrapText="1"/>
      <protection/>
    </xf>
    <xf numFmtId="0" fontId="0" fillId="0" borderId="21" xfId="82" applyNumberFormat="1" applyFont="1" applyFill="1" applyBorder="1" applyAlignment="1" quotePrefix="1">
      <alignment horizontal="left" vertical="top" wrapText="1"/>
      <protection/>
    </xf>
    <xf numFmtId="0" fontId="11" fillId="0" borderId="21" xfId="68" applyNumberFormat="1" applyFont="1" applyFill="1" applyBorder="1" applyAlignment="1" applyProtection="1">
      <alignment vertical="top" wrapText="1"/>
      <protection/>
    </xf>
    <xf numFmtId="188" fontId="0" fillId="0" borderId="21" xfId="82" applyNumberFormat="1" applyFont="1" applyFill="1" applyBorder="1" applyAlignment="1" quotePrefix="1">
      <alignment horizontal="left" vertical="top" wrapText="1"/>
      <protection/>
    </xf>
    <xf numFmtId="189" fontId="0" fillId="0" borderId="21" xfId="82" applyNumberFormat="1" applyFont="1" applyFill="1" applyBorder="1" applyAlignment="1">
      <alignment horizontal="left" vertical="top" wrapText="1"/>
      <protection/>
    </xf>
    <xf numFmtId="0" fontId="0" fillId="0" borderId="21" xfId="82" applyNumberFormat="1" applyFont="1" applyFill="1" applyBorder="1" applyAlignment="1">
      <alignment horizontal="left" vertical="top"/>
      <protection/>
    </xf>
    <xf numFmtId="188" fontId="10" fillId="0" borderId="21" xfId="82" applyNumberFormat="1" applyFont="1" applyFill="1" applyBorder="1" applyAlignment="1" quotePrefix="1">
      <alignment horizontal="left" vertical="top" wrapText="1"/>
      <protection/>
    </xf>
    <xf numFmtId="0" fontId="5" fillId="0" borderId="21" xfId="82" applyNumberFormat="1" applyFont="1" applyFill="1" applyBorder="1" applyAlignment="1">
      <alignment horizontal="left" vertical="top" wrapText="1"/>
      <protection/>
    </xf>
    <xf numFmtId="0" fontId="10" fillId="0" borderId="21" xfId="82" applyNumberFormat="1" applyFont="1" applyFill="1" applyBorder="1" applyAlignment="1">
      <alignment vertical="top" wrapText="1"/>
      <protection/>
    </xf>
    <xf numFmtId="0" fontId="0" fillId="0" borderId="21" xfId="158" applyFont="1" applyFill="1" applyBorder="1" applyAlignment="1">
      <alignment horizontal="center" vertical="top"/>
      <protection/>
    </xf>
    <xf numFmtId="0" fontId="0" fillId="0" borderId="22" xfId="158" applyFont="1" applyFill="1" applyBorder="1" applyAlignment="1">
      <alignment vertical="top"/>
      <protection/>
    </xf>
    <xf numFmtId="0" fontId="0" fillId="0" borderId="23" xfId="158" applyFont="1" applyFill="1" applyBorder="1" applyAlignment="1">
      <alignment vertical="top"/>
      <protection/>
    </xf>
    <xf numFmtId="0" fontId="0" fillId="0" borderId="24" xfId="158" applyFont="1" applyFill="1" applyBorder="1" applyAlignment="1">
      <alignment vertical="top"/>
      <protection/>
    </xf>
    <xf numFmtId="190" fontId="0" fillId="0" borderId="21" xfId="161" applyNumberFormat="1" applyFont="1" applyFill="1" applyBorder="1" applyAlignment="1">
      <alignment horizontal="center" vertical="top" wrapText="1"/>
      <protection/>
    </xf>
    <xf numFmtId="0" fontId="0" fillId="0" borderId="25" xfId="82" applyFont="1" applyFill="1" applyBorder="1" applyAlignment="1">
      <alignment horizontal="center" vertical="top" wrapText="1"/>
      <protection/>
    </xf>
    <xf numFmtId="0" fontId="5" fillId="0" borderId="0" xfId="158" applyFont="1" applyFill="1" applyBorder="1">
      <alignment/>
      <protection/>
    </xf>
    <xf numFmtId="0" fontId="0" fillId="0" borderId="0" xfId="158" applyFont="1" applyFill="1" applyBorder="1">
      <alignment/>
      <protection/>
    </xf>
    <xf numFmtId="0" fontId="5" fillId="0" borderId="0" xfId="158" applyFont="1" applyBorder="1" applyAlignment="1">
      <alignment horizontal="center"/>
      <protection/>
    </xf>
    <xf numFmtId="0" fontId="5" fillId="0" borderId="0" xfId="158" applyFont="1" applyBorder="1">
      <alignment/>
      <protection/>
    </xf>
    <xf numFmtId="0" fontId="2" fillId="0" borderId="0" xfId="158">
      <alignment/>
      <protection/>
    </xf>
    <xf numFmtId="0" fontId="0" fillId="0" borderId="26" xfId="82" applyFont="1" applyFill="1" applyBorder="1" applyAlignment="1">
      <alignment horizontal="center" vertical="top" wrapText="1"/>
      <protection/>
    </xf>
    <xf numFmtId="0" fontId="0" fillId="0" borderId="26" xfId="82" applyNumberFormat="1" applyFont="1" applyFill="1" applyBorder="1" applyAlignment="1" quotePrefix="1">
      <alignment horizontal="center" vertical="top" wrapText="1"/>
      <protection/>
    </xf>
    <xf numFmtId="188" fontId="0" fillId="0" borderId="26" xfId="82" applyNumberFormat="1" applyFont="1" applyFill="1" applyBorder="1" applyAlignment="1" quotePrefix="1">
      <alignment horizontal="center" vertical="top" wrapText="1"/>
      <protection/>
    </xf>
    <xf numFmtId="189" fontId="0" fillId="0" borderId="26" xfId="82" applyNumberFormat="1" applyFont="1" applyFill="1" applyBorder="1" applyAlignment="1">
      <alignment horizontal="center" vertical="top" wrapText="1"/>
      <protection/>
    </xf>
    <xf numFmtId="0" fontId="0" fillId="0" borderId="21" xfId="82" applyNumberFormat="1" applyFont="1" applyFill="1" applyBorder="1" applyAlignment="1">
      <alignment horizontal="left" vertical="top" wrapText="1"/>
      <protection/>
    </xf>
    <xf numFmtId="0" fontId="8" fillId="0" borderId="21" xfId="68" applyNumberFormat="1" applyFont="1" applyFill="1" applyBorder="1" applyAlignment="1" applyProtection="1">
      <alignment horizontal="center" vertical="top" wrapText="1"/>
      <protection/>
    </xf>
    <xf numFmtId="14" fontId="0" fillId="0" borderId="21" xfId="82" applyNumberFormat="1" applyFont="1" applyFill="1" applyBorder="1" applyAlignment="1">
      <alignment vertical="top" wrapText="1"/>
      <protection/>
    </xf>
    <xf numFmtId="0" fontId="11" fillId="0" borderId="21" xfId="68" applyNumberFormat="1" applyFont="1" applyFill="1" applyBorder="1" applyAlignment="1" applyProtection="1">
      <alignment horizontal="center" vertical="top" wrapText="1"/>
      <protection/>
    </xf>
    <xf numFmtId="0" fontId="0" fillId="0" borderId="21" xfId="158" applyFont="1" applyFill="1" applyBorder="1" applyAlignment="1">
      <alignment vertical="top"/>
      <protection/>
    </xf>
    <xf numFmtId="0" fontId="7" fillId="0" borderId="21" xfId="68" applyNumberFormat="1" applyFill="1" applyBorder="1" applyAlignment="1" applyProtection="1">
      <alignment horizontal="center" vertical="top" wrapText="1"/>
      <protection/>
    </xf>
    <xf numFmtId="0" fontId="3" fillId="0" borderId="27" xfId="158" applyFont="1" applyBorder="1" applyAlignment="1">
      <alignment horizontal="center"/>
      <protection/>
    </xf>
    <xf numFmtId="0" fontId="3" fillId="0" borderId="19" xfId="158" applyFont="1" applyBorder="1" applyAlignment="1">
      <alignment horizontal="center"/>
      <protection/>
    </xf>
    <xf numFmtId="0" fontId="3" fillId="55" borderId="28" xfId="82" applyFont="1" applyFill="1" applyBorder="1" applyAlignment="1">
      <alignment horizontal="left" vertical="top"/>
      <protection/>
    </xf>
    <xf numFmtId="0" fontId="0" fillId="55" borderId="29" xfId="82" applyFont="1" applyFill="1" applyBorder="1" applyAlignment="1">
      <alignment vertical="top"/>
      <protection/>
    </xf>
    <xf numFmtId="0" fontId="3" fillId="55" borderId="28" xfId="158" applyFont="1" applyFill="1" applyBorder="1" applyAlignment="1">
      <alignment/>
      <protection/>
    </xf>
    <xf numFmtId="0" fontId="3" fillId="55" borderId="29" xfId="158" applyFont="1" applyFill="1" applyBorder="1" applyAlignment="1">
      <alignment wrapText="1"/>
      <protection/>
    </xf>
    <xf numFmtId="0" fontId="5" fillId="0" borderId="29" xfId="158" applyFont="1" applyBorder="1" applyAlignment="1">
      <alignment/>
      <protection/>
    </xf>
    <xf numFmtId="0" fontId="5" fillId="0" borderId="29" xfId="158" applyFont="1" applyBorder="1" applyAlignment="1">
      <alignment horizontal="center"/>
      <protection/>
    </xf>
    <xf numFmtId="0" fontId="5" fillId="0" borderId="30" xfId="158" applyFont="1" applyBorder="1" applyAlignment="1">
      <alignment/>
      <protection/>
    </xf>
    <xf numFmtId="0" fontId="5" fillId="55" borderId="27" xfId="158" applyFont="1" applyFill="1" applyBorder="1" applyAlignment="1">
      <alignment/>
      <protection/>
    </xf>
    <xf numFmtId="0" fontId="2" fillId="0" borderId="19" xfId="158" applyBorder="1">
      <alignment/>
      <protection/>
    </xf>
    <xf numFmtId="0" fontId="5" fillId="55" borderId="19" xfId="158" applyFont="1" applyFill="1" applyBorder="1" applyAlignment="1">
      <alignment horizontal="center"/>
      <protection/>
    </xf>
    <xf numFmtId="0" fontId="5" fillId="55" borderId="19" xfId="158" applyFont="1" applyFill="1" applyBorder="1" applyAlignment="1">
      <alignment/>
      <protection/>
    </xf>
    <xf numFmtId="0" fontId="5" fillId="55" borderId="31" xfId="158" applyFont="1" applyFill="1" applyBorder="1" applyAlignment="1">
      <alignment horizontal="right"/>
      <protection/>
    </xf>
    <xf numFmtId="0" fontId="6" fillId="0" borderId="20" xfId="158" applyFont="1" applyBorder="1" applyAlignment="1">
      <alignment horizontal="centerContinuous" vertical="center"/>
      <protection/>
    </xf>
    <xf numFmtId="0" fontId="6" fillId="0" borderId="20" xfId="158" applyFont="1" applyBorder="1" applyAlignment="1">
      <alignment horizontal="center" vertical="center"/>
      <protection/>
    </xf>
    <xf numFmtId="0" fontId="6" fillId="0" borderId="20" xfId="158" applyFont="1" applyBorder="1" applyAlignment="1">
      <alignment horizontal="center" vertical="center" shrinkToFit="1"/>
      <protection/>
    </xf>
    <xf numFmtId="0" fontId="6" fillId="0" borderId="20" xfId="158" applyFont="1" applyBorder="1" applyAlignment="1">
      <alignment horizontal="center" vertical="center" wrapText="1"/>
      <protection/>
    </xf>
    <xf numFmtId="191" fontId="0" fillId="0" borderId="26" xfId="161" applyNumberFormat="1" applyFont="1" applyFill="1" applyBorder="1" applyAlignment="1">
      <alignment horizontal="center" vertical="top" wrapText="1"/>
      <protection/>
    </xf>
    <xf numFmtId="191" fontId="0" fillId="0" borderId="21" xfId="161" applyNumberFormat="1" applyFont="1" applyFill="1" applyBorder="1" applyAlignment="1">
      <alignment horizontal="center" vertical="top" wrapText="1"/>
      <protection/>
    </xf>
    <xf numFmtId="191" fontId="0" fillId="0" borderId="21" xfId="161" applyNumberFormat="1" applyFont="1" applyFill="1" applyBorder="1" applyAlignment="1">
      <alignment vertical="top" wrapText="1"/>
      <protection/>
    </xf>
    <xf numFmtId="0" fontId="0" fillId="0" borderId="21" xfId="158" applyFont="1" applyFill="1" applyBorder="1" applyAlignment="1">
      <alignment vertical="top" wrapText="1"/>
      <protection/>
    </xf>
    <xf numFmtId="0" fontId="5" fillId="55" borderId="28" xfId="158" applyFont="1" applyFill="1" applyBorder="1" applyAlignment="1">
      <alignment horizontal="left"/>
      <protection/>
    </xf>
    <xf numFmtId="0" fontId="5" fillId="55" borderId="29" xfId="158" applyFont="1" applyFill="1" applyBorder="1" applyAlignment="1">
      <alignment horizontal="left"/>
      <protection/>
    </xf>
    <xf numFmtId="0" fontId="5" fillId="0" borderId="29" xfId="158" applyFont="1" applyBorder="1">
      <alignment/>
      <protection/>
    </xf>
    <xf numFmtId="0" fontId="5" fillId="55" borderId="29" xfId="158" applyFont="1" applyFill="1" applyBorder="1" applyAlignment="1">
      <alignment horizontal="center"/>
      <protection/>
    </xf>
    <xf numFmtId="0" fontId="5" fillId="55" borderId="29" xfId="158" applyFont="1" applyFill="1" applyBorder="1" applyAlignment="1">
      <alignment/>
      <protection/>
    </xf>
    <xf numFmtId="0" fontId="5" fillId="55" borderId="30" xfId="158" applyFont="1" applyFill="1" applyBorder="1" applyAlignment="1">
      <alignment horizontal="right"/>
      <protection/>
    </xf>
    <xf numFmtId="0" fontId="6" fillId="55" borderId="32" xfId="158" applyFont="1" applyFill="1" applyBorder="1" applyAlignment="1">
      <alignment horizontal="left" vertical="top" wrapText="1"/>
      <protection/>
    </xf>
    <xf numFmtId="0" fontId="6" fillId="55" borderId="27" xfId="158" applyFont="1" applyFill="1" applyBorder="1" applyAlignment="1">
      <alignment horizontal="left" wrapText="1"/>
      <protection/>
    </xf>
    <xf numFmtId="0" fontId="5" fillId="0" borderId="33" xfId="158" applyFont="1" applyBorder="1" applyAlignment="1">
      <alignment horizontal="left"/>
      <protection/>
    </xf>
    <xf numFmtId="0" fontId="5" fillId="0" borderId="34" xfId="158" applyFont="1" applyBorder="1">
      <alignment/>
      <protection/>
    </xf>
    <xf numFmtId="0" fontId="5" fillId="0" borderId="34" xfId="158" applyFont="1" applyBorder="1" applyAlignment="1">
      <alignment horizontal="center"/>
      <protection/>
    </xf>
    <xf numFmtId="0" fontId="5" fillId="0" borderId="34" xfId="158" applyFont="1" applyBorder="1" applyAlignment="1">
      <alignment/>
      <protection/>
    </xf>
    <xf numFmtId="0" fontId="5" fillId="0" borderId="35" xfId="158" applyFont="1" applyBorder="1" applyAlignment="1">
      <alignment horizontal="right"/>
      <protection/>
    </xf>
    <xf numFmtId="0" fontId="5" fillId="0" borderId="32" xfId="158" applyFont="1" applyBorder="1" applyAlignment="1">
      <alignment horizontal="left"/>
      <protection/>
    </xf>
    <xf numFmtId="0" fontId="5" fillId="0" borderId="0" xfId="158" applyFont="1" applyBorder="1" applyAlignment="1">
      <alignment/>
      <protection/>
    </xf>
    <xf numFmtId="0" fontId="5" fillId="0" borderId="36" xfId="158" applyFont="1" applyBorder="1" applyAlignment="1">
      <alignment horizontal="right"/>
      <protection/>
    </xf>
    <xf numFmtId="0" fontId="5" fillId="0" borderId="27" xfId="158" applyFont="1" applyBorder="1" applyAlignment="1">
      <alignment horizontal="left"/>
      <protection/>
    </xf>
    <xf numFmtId="0" fontId="5" fillId="0" borderId="19" xfId="158" applyFont="1" applyBorder="1">
      <alignment/>
      <protection/>
    </xf>
    <xf numFmtId="0" fontId="5" fillId="0" borderId="19" xfId="158" applyFont="1" applyBorder="1" applyAlignment="1">
      <alignment horizontal="center"/>
      <protection/>
    </xf>
    <xf numFmtId="0" fontId="5" fillId="0" borderId="19" xfId="158" applyFont="1" applyBorder="1" applyAlignment="1">
      <alignment/>
      <protection/>
    </xf>
    <xf numFmtId="0" fontId="5" fillId="0" borderId="31" xfId="158" applyFont="1" applyBorder="1" applyAlignment="1">
      <alignment horizontal="right"/>
      <protection/>
    </xf>
    <xf numFmtId="0" fontId="2" fillId="0" borderId="0" xfId="158" applyAlignment="1">
      <alignment horizontal="center"/>
      <protection/>
    </xf>
    <xf numFmtId="0" fontId="3" fillId="0" borderId="28" xfId="158" applyFont="1" applyBorder="1" applyAlignment="1">
      <alignment horizontal="centerContinuous"/>
      <protection/>
    </xf>
    <xf numFmtId="0" fontId="3" fillId="0" borderId="29" xfId="158" applyFont="1" applyBorder="1" applyAlignment="1">
      <alignment horizontal="centerContinuous"/>
      <protection/>
    </xf>
    <xf numFmtId="0" fontId="3" fillId="0" borderId="30" xfId="158" applyFont="1" applyBorder="1" applyAlignment="1">
      <alignment horizontal="centerContinuous"/>
      <protection/>
    </xf>
    <xf numFmtId="0" fontId="3" fillId="0" borderId="33" xfId="82" applyFont="1" applyFill="1" applyBorder="1" applyAlignment="1">
      <alignment horizontal="left" vertical="top"/>
      <protection/>
    </xf>
    <xf numFmtId="0" fontId="0" fillId="0" borderId="34" xfId="82" applyFont="1" applyFill="1" applyBorder="1" applyAlignment="1">
      <alignment vertical="top"/>
      <protection/>
    </xf>
    <xf numFmtId="0" fontId="2" fillId="0" borderId="34" xfId="82" applyFill="1" applyBorder="1">
      <alignment/>
      <protection/>
    </xf>
    <xf numFmtId="0" fontId="2" fillId="0" borderId="34" xfId="82" applyBorder="1">
      <alignment/>
      <protection/>
    </xf>
    <xf numFmtId="0" fontId="4" fillId="0" borderId="35" xfId="158" applyFont="1" applyBorder="1" applyAlignment="1">
      <alignment horizontal="right"/>
      <protection/>
    </xf>
    <xf numFmtId="0" fontId="2" fillId="0" borderId="0" xfId="82" applyBorder="1">
      <alignment/>
      <protection/>
    </xf>
    <xf numFmtId="0" fontId="3" fillId="0" borderId="27" xfId="158" applyFont="1" applyFill="1" applyBorder="1" applyAlignment="1">
      <alignment/>
      <protection/>
    </xf>
    <xf numFmtId="0" fontId="3" fillId="0" borderId="19" xfId="158" applyFont="1" applyFill="1" applyBorder="1" applyAlignment="1">
      <alignment wrapText="1"/>
      <protection/>
    </xf>
    <xf numFmtId="0" fontId="5" fillId="0" borderId="31" xfId="158" applyFont="1" applyBorder="1" applyAlignment="1">
      <alignment/>
      <protection/>
    </xf>
    <xf numFmtId="0" fontId="6" fillId="0" borderId="20" xfId="158" applyFont="1" applyBorder="1" applyAlignment="1">
      <alignment horizontal="centerContinuous" vertical="top"/>
      <protection/>
    </xf>
    <xf numFmtId="0" fontId="6" fillId="0" borderId="0" xfId="158" applyFont="1" applyAlignment="1">
      <alignment vertical="top" wrapText="1"/>
      <protection/>
    </xf>
    <xf numFmtId="0" fontId="0" fillId="0" borderId="0" xfId="158" applyFont="1">
      <alignment/>
      <protection/>
    </xf>
    <xf numFmtId="49" fontId="0" fillId="55" borderId="20" xfId="82" applyNumberFormat="1" applyFont="1" applyFill="1" applyBorder="1" applyAlignment="1">
      <alignment vertical="top" wrapText="1"/>
      <protection/>
    </xf>
    <xf numFmtId="0" fontId="0" fillId="55" borderId="20" xfId="82" applyNumberFormat="1" applyFont="1" applyFill="1" applyBorder="1" applyAlignment="1">
      <alignment horizontal="center"/>
      <protection/>
    </xf>
    <xf numFmtId="0" fontId="13" fillId="55" borderId="20" xfId="82" applyNumberFormat="1" applyFont="1" applyFill="1" applyBorder="1" applyAlignment="1">
      <alignment horizontal="center"/>
      <protection/>
    </xf>
    <xf numFmtId="0" fontId="0" fillId="55" borderId="20" xfId="82" applyFont="1" applyFill="1" applyBorder="1" applyAlignment="1">
      <alignment vertical="top" wrapText="1"/>
      <protection/>
    </xf>
    <xf numFmtId="0" fontId="6" fillId="55" borderId="20" xfId="82" applyFont="1" applyFill="1" applyBorder="1" applyAlignment="1">
      <alignment horizontal="center" vertical="top" wrapText="1"/>
      <protection/>
    </xf>
    <xf numFmtId="0" fontId="14" fillId="55" borderId="37" xfId="82" applyNumberFormat="1" applyFont="1" applyFill="1" applyBorder="1" applyAlignment="1">
      <alignment horizontal="center"/>
      <protection/>
    </xf>
    <xf numFmtId="0" fontId="15" fillId="55" borderId="37" xfId="82" applyNumberFormat="1" applyFont="1" applyFill="1" applyBorder="1" applyAlignment="1">
      <alignment horizontal="center"/>
      <protection/>
    </xf>
    <xf numFmtId="0" fontId="14" fillId="55" borderId="37" xfId="82" applyNumberFormat="1" applyFont="1" applyFill="1" applyBorder="1" applyAlignment="1">
      <alignment horizontal="center" shrinkToFit="1"/>
      <protection/>
    </xf>
    <xf numFmtId="0" fontId="6" fillId="55" borderId="33" xfId="158" applyFont="1" applyFill="1" applyBorder="1" applyAlignment="1">
      <alignment horizontal="left"/>
      <protection/>
    </xf>
    <xf numFmtId="0" fontId="0" fillId="0" borderId="0" xfId="158" applyFont="1" applyBorder="1">
      <alignment/>
      <protection/>
    </xf>
    <xf numFmtId="0" fontId="0" fillId="55" borderId="27" xfId="158" applyFont="1" applyFill="1" applyBorder="1" applyAlignment="1">
      <alignment/>
      <protection/>
    </xf>
    <xf numFmtId="0" fontId="0" fillId="55" borderId="19" xfId="158" applyFont="1" applyFill="1" applyBorder="1" applyAlignment="1">
      <alignment/>
      <protection/>
    </xf>
    <xf numFmtId="0" fontId="0" fillId="55" borderId="31" xfId="158" applyFont="1" applyFill="1" applyBorder="1" applyAlignment="1">
      <alignment/>
      <protection/>
    </xf>
    <xf numFmtId="0" fontId="5" fillId="0" borderId="35" xfId="81" applyFont="1" applyFill="1" applyBorder="1" applyAlignment="1">
      <alignment horizontal="right" vertical="top"/>
      <protection/>
    </xf>
    <xf numFmtId="0" fontId="5" fillId="0" borderId="36" xfId="81" applyFont="1" applyFill="1" applyBorder="1" applyAlignment="1">
      <alignment horizontal="right" vertical="top"/>
      <protection/>
    </xf>
    <xf numFmtId="0" fontId="5" fillId="0" borderId="27" xfId="158" applyFont="1" applyBorder="1">
      <alignment/>
      <protection/>
    </xf>
    <xf numFmtId="0" fontId="3" fillId="0" borderId="28" xfId="161" applyFont="1" applyBorder="1" applyAlignment="1">
      <alignment horizontal="centerContinuous" vertical="top"/>
      <protection/>
    </xf>
    <xf numFmtId="0" fontId="3" fillId="0" borderId="29" xfId="161" applyFont="1" applyBorder="1" applyAlignment="1">
      <alignment horizontal="centerContinuous" vertical="top"/>
      <protection/>
    </xf>
    <xf numFmtId="187" fontId="3" fillId="0" borderId="29" xfId="161" applyNumberFormat="1" applyFont="1" applyBorder="1" applyAlignment="1">
      <alignment horizontal="centerContinuous" vertical="top"/>
      <protection/>
    </xf>
    <xf numFmtId="0" fontId="4" fillId="0" borderId="29" xfId="161" applyFont="1" applyFill="1" applyBorder="1" applyAlignment="1">
      <alignment horizontal="centerContinuous" vertical="top"/>
      <protection/>
    </xf>
    <xf numFmtId="0" fontId="4" fillId="0" borderId="30" xfId="161" applyFont="1" applyFill="1" applyBorder="1" applyAlignment="1">
      <alignment horizontal="centerContinuous" vertical="top"/>
      <protection/>
    </xf>
    <xf numFmtId="0" fontId="5" fillId="0" borderId="0" xfId="161" applyFont="1" applyFill="1" applyBorder="1" applyAlignment="1">
      <alignment vertical="top" wrapText="1"/>
      <protection/>
    </xf>
    <xf numFmtId="0" fontId="3" fillId="0" borderId="33" xfId="161" applyFont="1" applyFill="1" applyBorder="1" applyAlignment="1">
      <alignment/>
      <protection/>
    </xf>
    <xf numFmtId="0" fontId="3" fillId="0" borderId="34" xfId="161" applyFont="1" applyFill="1" applyBorder="1" applyAlignment="1">
      <alignment/>
      <protection/>
    </xf>
    <xf numFmtId="0" fontId="3" fillId="0" borderId="34" xfId="161" applyNumberFormat="1" applyFont="1" applyFill="1" applyBorder="1" applyAlignment="1">
      <alignment vertical="top"/>
      <protection/>
    </xf>
    <xf numFmtId="0" fontId="3" fillId="0" borderId="35" xfId="161" applyNumberFormat="1" applyFont="1" applyFill="1" applyBorder="1" applyAlignment="1">
      <alignment vertical="top"/>
      <protection/>
    </xf>
    <xf numFmtId="0" fontId="14" fillId="0" borderId="27" xfId="161" applyFont="1" applyFill="1" applyBorder="1" applyAlignment="1">
      <alignment horizontal="left" vertical="top"/>
      <protection/>
    </xf>
    <xf numFmtId="0" fontId="14" fillId="0" borderId="19" xfId="161" applyFont="1" applyFill="1" applyBorder="1" applyAlignment="1">
      <alignment horizontal="left" vertical="top"/>
      <protection/>
    </xf>
    <xf numFmtId="14" fontId="14" fillId="0" borderId="19" xfId="161" applyNumberFormat="1" applyFont="1" applyFill="1" applyBorder="1" applyAlignment="1">
      <alignment vertical="top"/>
      <protection/>
    </xf>
    <xf numFmtId="0" fontId="14" fillId="0" borderId="19" xfId="161" applyNumberFormat="1" applyFont="1" applyFill="1" applyBorder="1" applyAlignment="1">
      <alignment vertical="top"/>
      <protection/>
    </xf>
    <xf numFmtId="0" fontId="14" fillId="0" borderId="31" xfId="161" applyNumberFormat="1" applyFont="1" applyFill="1" applyBorder="1" applyAlignment="1">
      <alignment vertical="top"/>
      <protection/>
    </xf>
    <xf numFmtId="0" fontId="14" fillId="0" borderId="28" xfId="158" applyFont="1" applyFill="1" applyBorder="1" applyAlignment="1">
      <alignment/>
      <protection/>
    </xf>
    <xf numFmtId="0" fontId="14" fillId="0" borderId="29" xfId="158" applyFont="1" applyFill="1" applyBorder="1" applyAlignment="1">
      <alignment/>
      <protection/>
    </xf>
    <xf numFmtId="0" fontId="5" fillId="0" borderId="29" xfId="158" applyFont="1" applyFill="1" applyBorder="1" applyAlignment="1">
      <alignment/>
      <protection/>
    </xf>
    <xf numFmtId="0" fontId="5" fillId="0" borderId="29" xfId="158" applyNumberFormat="1" applyFont="1" applyFill="1" applyBorder="1" applyAlignment="1">
      <alignment/>
      <protection/>
    </xf>
    <xf numFmtId="0" fontId="14" fillId="0" borderId="30" xfId="158" applyNumberFormat="1" applyFont="1" applyFill="1" applyBorder="1" applyAlignment="1">
      <alignment horizontal="right"/>
      <protection/>
    </xf>
    <xf numFmtId="0" fontId="5" fillId="0" borderId="0" xfId="158" applyFont="1" applyFill="1">
      <alignment/>
      <protection/>
    </xf>
    <xf numFmtId="0" fontId="5" fillId="0" borderId="0" xfId="158" applyFont="1" applyFill="1" applyBorder="1">
      <alignment/>
      <protection/>
    </xf>
    <xf numFmtId="0" fontId="5" fillId="0" borderId="20" xfId="158" applyNumberFormat="1" applyFont="1" applyFill="1" applyBorder="1" applyAlignment="1">
      <alignment horizontal="centerContinuous"/>
      <protection/>
    </xf>
    <xf numFmtId="0" fontId="6" fillId="0" borderId="38" xfId="161" applyFont="1" applyBorder="1" applyAlignment="1">
      <alignment vertical="top"/>
      <protection/>
    </xf>
    <xf numFmtId="0" fontId="6" fillId="0" borderId="38" xfId="161" applyFont="1" applyBorder="1" applyAlignment="1">
      <alignment vertical="top" wrapText="1"/>
      <protection/>
    </xf>
    <xf numFmtId="49" fontId="6" fillId="0" borderId="38" xfId="161" applyNumberFormat="1" applyFont="1" applyBorder="1" applyAlignment="1">
      <alignment vertical="top" wrapText="1"/>
      <protection/>
    </xf>
    <xf numFmtId="187" fontId="6" fillId="0" borderId="38" xfId="161" applyNumberFormat="1" applyFont="1" applyBorder="1" applyAlignment="1">
      <alignment horizontal="center" vertical="top" wrapText="1"/>
      <protection/>
    </xf>
    <xf numFmtId="188" fontId="6" fillId="0" borderId="38" xfId="161" applyNumberFormat="1" applyFont="1" applyBorder="1" applyAlignment="1">
      <alignment horizontal="center" vertical="top" wrapText="1"/>
      <protection/>
    </xf>
    <xf numFmtId="188" fontId="6" fillId="0" borderId="38" xfId="161" applyNumberFormat="1" applyFont="1" applyBorder="1" applyAlignment="1">
      <alignment horizontal="left" vertical="top" wrapText="1"/>
      <protection/>
    </xf>
    <xf numFmtId="0" fontId="6" fillId="0" borderId="39" xfId="161" applyFont="1" applyBorder="1" applyAlignment="1">
      <alignment vertical="top"/>
      <protection/>
    </xf>
    <xf numFmtId="0" fontId="6" fillId="0" borderId="39" xfId="161" applyFont="1" applyBorder="1" applyAlignment="1">
      <alignment vertical="top" wrapText="1"/>
      <protection/>
    </xf>
    <xf numFmtId="49" fontId="6" fillId="0" borderId="39" xfId="161" applyNumberFormat="1" applyFont="1" applyBorder="1" applyAlignment="1">
      <alignment vertical="top" wrapText="1"/>
      <protection/>
    </xf>
    <xf numFmtId="187" fontId="6" fillId="0" borderId="39" xfId="161" applyNumberFormat="1" applyFont="1" applyBorder="1" applyAlignment="1">
      <alignment horizontal="center" vertical="top" wrapText="1"/>
      <protection/>
    </xf>
    <xf numFmtId="188" fontId="6" fillId="0" borderId="39" xfId="161" applyNumberFormat="1" applyFont="1" applyBorder="1" applyAlignment="1">
      <alignment horizontal="center" vertical="top" wrapText="1"/>
      <protection/>
    </xf>
    <xf numFmtId="188" fontId="6" fillId="0" borderId="39" xfId="161" applyNumberFormat="1" applyFont="1" applyBorder="1" applyAlignment="1">
      <alignment horizontal="left" vertical="top" wrapText="1"/>
      <protection/>
    </xf>
    <xf numFmtId="0" fontId="6" fillId="0" borderId="38" xfId="158" applyFont="1" applyBorder="1" applyAlignment="1">
      <alignment horizontal="centerContinuous" vertical="top" wrapText="1"/>
      <protection/>
    </xf>
    <xf numFmtId="192" fontId="0" fillId="55" borderId="20" xfId="82" applyNumberFormat="1" applyFont="1" applyFill="1" applyBorder="1" applyAlignment="1">
      <alignment horizontal="center"/>
      <protection/>
    </xf>
    <xf numFmtId="192" fontId="6" fillId="55" borderId="20" xfId="82" applyNumberFormat="1" applyFont="1" applyFill="1" applyBorder="1" applyAlignment="1">
      <alignment horizontal="center"/>
      <protection/>
    </xf>
    <xf numFmtId="192" fontId="5" fillId="55" borderId="37" xfId="82" applyNumberFormat="1" applyFont="1" applyFill="1" applyBorder="1" applyAlignment="1">
      <alignment horizontal="center"/>
      <protection/>
    </xf>
    <xf numFmtId="192" fontId="14" fillId="55" borderId="37" xfId="82" applyNumberFormat="1" applyFont="1" applyFill="1" applyBorder="1" applyAlignment="1">
      <alignment horizontal="center"/>
      <protection/>
    </xf>
    <xf numFmtId="0" fontId="3" fillId="0" borderId="33" xfId="82" applyFont="1" applyBorder="1" applyAlignment="1">
      <alignment horizontal="centerContinuous" vertical="top"/>
      <protection/>
    </xf>
    <xf numFmtId="0" fontId="3" fillId="0" borderId="34" xfId="82" applyFont="1" applyBorder="1" applyAlignment="1">
      <alignment horizontal="centerContinuous" vertical="top"/>
      <protection/>
    </xf>
    <xf numFmtId="0" fontId="3" fillId="0" borderId="34" xfId="82" applyFont="1" applyBorder="1" applyAlignment="1">
      <alignment horizontal="right" vertical="top"/>
      <protection/>
    </xf>
    <xf numFmtId="0" fontId="17" fillId="0" borderId="35" xfId="82" applyFont="1" applyBorder="1" applyAlignment="1">
      <alignment horizontal="right" vertical="top"/>
      <protection/>
    </xf>
    <xf numFmtId="0" fontId="2" fillId="0" borderId="0" xfId="82">
      <alignment/>
      <protection/>
    </xf>
    <xf numFmtId="0" fontId="14" fillId="55" borderId="28" xfId="82" applyFont="1" applyFill="1" applyBorder="1" applyAlignment="1">
      <alignment horizontal="left" vertical="top"/>
      <protection/>
    </xf>
    <xf numFmtId="0" fontId="5" fillId="55" borderId="29" xfId="82" applyFont="1" applyFill="1" applyBorder="1" applyAlignment="1">
      <alignment vertical="top"/>
      <protection/>
    </xf>
    <xf numFmtId="0" fontId="18" fillId="0" borderId="0" xfId="82" applyFont="1">
      <alignment/>
      <protection/>
    </xf>
    <xf numFmtId="0" fontId="5" fillId="55" borderId="30" xfId="82" applyFont="1" applyFill="1" applyBorder="1" applyAlignment="1">
      <alignment vertical="top"/>
      <protection/>
    </xf>
    <xf numFmtId="0" fontId="5" fillId="55" borderId="28" xfId="82" applyFont="1" applyFill="1" applyBorder="1" applyAlignment="1">
      <alignment vertical="top"/>
      <protection/>
    </xf>
    <xf numFmtId="0" fontId="5" fillId="55" borderId="29" xfId="82" applyFont="1" applyFill="1" applyBorder="1" applyAlignment="1">
      <alignment horizontal="right" vertical="top"/>
      <protection/>
    </xf>
    <xf numFmtId="0" fontId="5" fillId="55" borderId="30" xfId="82" applyFont="1" applyFill="1" applyBorder="1" applyAlignment="1">
      <alignment horizontal="right" vertical="top"/>
      <protection/>
    </xf>
    <xf numFmtId="0" fontId="6" fillId="55" borderId="20" xfId="82" applyFont="1" applyFill="1" applyBorder="1" applyAlignment="1">
      <alignment horizontal="centerContinuous" vertical="top" wrapText="1"/>
      <protection/>
    </xf>
    <xf numFmtId="0" fontId="6" fillId="55" borderId="20" xfId="82" applyFont="1" applyFill="1" applyBorder="1" applyAlignment="1">
      <alignment horizontal="centerContinuous" vertical="top" wrapText="1"/>
      <protection/>
    </xf>
    <xf numFmtId="0" fontId="2" fillId="0" borderId="0" xfId="82" applyFont="1">
      <alignment/>
      <protection/>
    </xf>
    <xf numFmtId="0" fontId="6" fillId="55" borderId="20" xfId="82" applyFont="1" applyFill="1" applyBorder="1" applyAlignment="1">
      <alignment horizontal="center" vertical="center" wrapText="1"/>
      <protection/>
    </xf>
    <xf numFmtId="0" fontId="6" fillId="55" borderId="37" xfId="82" applyFont="1" applyFill="1" applyBorder="1" applyAlignment="1">
      <alignment horizontal="center" vertical="center" wrapText="1"/>
      <protection/>
    </xf>
    <xf numFmtId="0" fontId="6" fillId="0" borderId="20" xfId="82" applyNumberFormat="1" applyFont="1" applyFill="1" applyBorder="1" applyAlignment="1">
      <alignment horizontal="center"/>
      <protection/>
    </xf>
    <xf numFmtId="4" fontId="0" fillId="55" borderId="20" xfId="82" applyNumberFormat="1" applyFont="1" applyFill="1" applyBorder="1" applyAlignment="1">
      <alignment horizontal="center"/>
      <protection/>
    </xf>
    <xf numFmtId="4" fontId="6" fillId="55" borderId="20" xfId="82" applyNumberFormat="1" applyFont="1" applyFill="1" applyBorder="1" applyAlignment="1">
      <alignment horizontal="center"/>
      <protection/>
    </xf>
    <xf numFmtId="4" fontId="19" fillId="55" borderId="20" xfId="82" applyNumberFormat="1" applyFont="1" applyFill="1" applyBorder="1" applyAlignment="1">
      <alignment horizontal="center"/>
      <protection/>
    </xf>
    <xf numFmtId="0" fontId="0" fillId="0" borderId="0" xfId="82" applyFont="1">
      <alignment/>
      <protection/>
    </xf>
    <xf numFmtId="0" fontId="5" fillId="55" borderId="37" xfId="82" applyNumberFormat="1" applyFont="1" applyFill="1" applyBorder="1" applyAlignment="1">
      <alignment horizontal="center"/>
      <protection/>
    </xf>
    <xf numFmtId="4" fontId="5" fillId="55" borderId="37" xfId="82" applyNumberFormat="1" applyFont="1" applyFill="1" applyBorder="1" applyAlignment="1">
      <alignment horizontal="center"/>
      <protection/>
    </xf>
    <xf numFmtId="4" fontId="14" fillId="55" borderId="37" xfId="82" applyNumberFormat="1" applyFont="1" applyFill="1" applyBorder="1" applyAlignment="1">
      <alignment horizontal="center"/>
      <protection/>
    </xf>
    <xf numFmtId="4" fontId="20" fillId="55" borderId="37" xfId="82" applyNumberFormat="1" applyFont="1" applyFill="1" applyBorder="1" applyAlignment="1">
      <alignment horizontal="center"/>
      <protection/>
    </xf>
    <xf numFmtId="0" fontId="3" fillId="55" borderId="29" xfId="82" applyFont="1" applyFill="1" applyBorder="1" applyAlignment="1">
      <alignment horizontal="center" vertical="top" wrapText="1"/>
      <protection/>
    </xf>
    <xf numFmtId="0" fontId="5" fillId="0" borderId="33" xfId="82" applyFont="1" applyFill="1" applyBorder="1" applyAlignment="1">
      <alignment vertical="top"/>
      <protection/>
    </xf>
    <xf numFmtId="0" fontId="14" fillId="0" borderId="34" xfId="82" applyFont="1" applyFill="1" applyBorder="1" applyAlignment="1">
      <alignment horizontal="center" vertical="top" wrapText="1"/>
      <protection/>
    </xf>
    <xf numFmtId="0" fontId="5" fillId="0" borderId="34" xfId="82" applyFont="1" applyFill="1" applyBorder="1" applyAlignment="1">
      <alignment horizontal="right" vertical="top" wrapText="1"/>
      <protection/>
    </xf>
    <xf numFmtId="0" fontId="5" fillId="0" borderId="35" xfId="82" applyFont="1" applyFill="1" applyBorder="1" applyAlignment="1">
      <alignment horizontal="right" vertical="top"/>
      <protection/>
    </xf>
    <xf numFmtId="0" fontId="5" fillId="0" borderId="32" xfId="82" applyFont="1" applyFill="1" applyBorder="1" applyAlignment="1">
      <alignment horizontal="left" vertical="top"/>
      <protection/>
    </xf>
    <xf numFmtId="0" fontId="5" fillId="0" borderId="0" xfId="82" applyFont="1" applyFill="1" applyBorder="1" applyAlignment="1">
      <alignment horizontal="left" vertical="top"/>
      <protection/>
    </xf>
    <xf numFmtId="0" fontId="5" fillId="0" borderId="0" xfId="82" applyFont="1" applyFill="1" applyBorder="1" applyAlignment="1">
      <alignment vertical="top"/>
      <protection/>
    </xf>
    <xf numFmtId="0" fontId="5" fillId="0" borderId="0" xfId="82" applyFont="1" applyFill="1" applyBorder="1" applyAlignment="1">
      <alignment vertical="top" wrapText="1"/>
      <protection/>
    </xf>
    <xf numFmtId="0" fontId="5" fillId="0" borderId="0" xfId="82" applyFont="1" applyFill="1" applyBorder="1" applyAlignment="1">
      <alignment horizontal="right" vertical="top" wrapText="1"/>
      <protection/>
    </xf>
    <xf numFmtId="0" fontId="5" fillId="0" borderId="36" xfId="82" applyFont="1" applyBorder="1" applyAlignment="1">
      <alignment horizontal="right"/>
      <protection/>
    </xf>
    <xf numFmtId="0" fontId="0" fillId="0" borderId="27" xfId="82" applyFont="1" applyBorder="1">
      <alignment/>
      <protection/>
    </xf>
    <xf numFmtId="0" fontId="0" fillId="0" borderId="19" xfId="82" applyFont="1" applyBorder="1">
      <alignment/>
      <protection/>
    </xf>
    <xf numFmtId="0" fontId="2" fillId="0" borderId="19" xfId="82" applyBorder="1">
      <alignment/>
      <protection/>
    </xf>
    <xf numFmtId="0" fontId="5" fillId="0" borderId="19" xfId="82" applyFont="1" applyBorder="1" applyAlignment="1">
      <alignment horizontal="right"/>
      <protection/>
    </xf>
    <xf numFmtId="0" fontId="5" fillId="0" borderId="31" xfId="82" applyFont="1" applyBorder="1" applyAlignment="1">
      <alignment horizontal="right"/>
      <protection/>
    </xf>
    <xf numFmtId="0" fontId="3" fillId="0" borderId="28" xfId="82" applyFont="1" applyBorder="1" applyAlignment="1">
      <alignment horizontal="centerContinuous"/>
      <protection/>
    </xf>
    <xf numFmtId="0" fontId="3" fillId="0" borderId="29" xfId="82" applyFont="1" applyBorder="1" applyAlignment="1">
      <alignment horizontal="centerContinuous"/>
      <protection/>
    </xf>
    <xf numFmtId="0" fontId="4" fillId="0" borderId="29" xfId="82" applyFont="1" applyBorder="1" applyAlignment="1">
      <alignment horizontal="centerContinuous"/>
      <protection/>
    </xf>
    <xf numFmtId="0" fontId="2" fillId="0" borderId="30" xfId="82" applyBorder="1" applyAlignment="1">
      <alignment horizontal="centerContinuous"/>
      <protection/>
    </xf>
    <xf numFmtId="0" fontId="3" fillId="55" borderId="27" xfId="82" applyFont="1" applyFill="1" applyBorder="1" applyAlignment="1">
      <alignment/>
      <protection/>
    </xf>
    <xf numFmtId="0" fontId="2" fillId="55" borderId="19" xfId="82" applyFill="1" applyBorder="1" applyAlignment="1">
      <alignment/>
      <protection/>
    </xf>
    <xf numFmtId="0" fontId="4" fillId="0" borderId="31" xfId="82" applyFont="1" applyBorder="1" applyAlignment="1">
      <alignment horizontal="right"/>
      <protection/>
    </xf>
    <xf numFmtId="0" fontId="3" fillId="55" borderId="28" xfId="82" applyFont="1" applyFill="1" applyBorder="1" applyAlignment="1">
      <alignment horizontal="left"/>
      <protection/>
    </xf>
    <xf numFmtId="0" fontId="3" fillId="55" borderId="29" xfId="82" applyFont="1" applyFill="1" applyBorder="1" applyAlignment="1">
      <alignment horizontal="left"/>
      <protection/>
    </xf>
    <xf numFmtId="0" fontId="3" fillId="55" borderId="30" xfId="82" applyFont="1" applyFill="1" applyBorder="1" applyAlignment="1">
      <alignment horizontal="left"/>
      <protection/>
    </xf>
    <xf numFmtId="0" fontId="14" fillId="55" borderId="28" xfId="82" applyFont="1" applyFill="1" applyBorder="1" applyAlignment="1">
      <alignment horizontal="left"/>
      <protection/>
    </xf>
    <xf numFmtId="0" fontId="21" fillId="55" borderId="29" xfId="82" applyFont="1" applyFill="1" applyBorder="1" applyAlignment="1">
      <alignment horizontal="left"/>
      <protection/>
    </xf>
    <xf numFmtId="0" fontId="14" fillId="55" borderId="29" xfId="82" applyFont="1" applyFill="1" applyBorder="1" applyAlignment="1">
      <alignment horizontal="right"/>
      <protection/>
    </xf>
    <xf numFmtId="0" fontId="14" fillId="55" borderId="30" xfId="82" applyFont="1" applyFill="1" applyBorder="1" applyAlignment="1">
      <alignment horizontal="right"/>
      <protection/>
    </xf>
    <xf numFmtId="49" fontId="0" fillId="55" borderId="20" xfId="82" applyNumberFormat="1" applyFont="1" applyFill="1" applyBorder="1" applyAlignment="1">
      <alignment wrapText="1"/>
      <protection/>
    </xf>
    <xf numFmtId="49" fontId="0" fillId="55" borderId="20" xfId="82" applyNumberFormat="1" applyFont="1" applyFill="1" applyBorder="1" applyAlignment="1">
      <alignment/>
      <protection/>
    </xf>
    <xf numFmtId="0" fontId="0" fillId="55" borderId="20" xfId="82" applyFont="1" applyFill="1" applyBorder="1" applyAlignment="1">
      <alignment/>
      <protection/>
    </xf>
    <xf numFmtId="0" fontId="14" fillId="55" borderId="37" xfId="82" applyFont="1" applyFill="1" applyBorder="1" applyAlignment="1">
      <alignment horizontal="center"/>
      <protection/>
    </xf>
    <xf numFmtId="0" fontId="5" fillId="0" borderId="0" xfId="82" applyFont="1">
      <alignment/>
      <protection/>
    </xf>
    <xf numFmtId="0" fontId="5" fillId="55" borderId="28" xfId="82" applyFont="1" applyFill="1" applyBorder="1" applyAlignment="1">
      <alignment horizontal="left"/>
      <protection/>
    </xf>
    <xf numFmtId="0" fontId="5" fillId="55" borderId="29" xfId="82" applyFont="1" applyFill="1" applyBorder="1" applyAlignment="1">
      <alignment/>
      <protection/>
    </xf>
    <xf numFmtId="0" fontId="5" fillId="55" borderId="29" xfId="82" applyFont="1" applyFill="1" applyBorder="1" applyAlignment="1">
      <alignment horizontal="right"/>
      <protection/>
    </xf>
    <xf numFmtId="0" fontId="5" fillId="55" borderId="30" xfId="82" applyFont="1" applyFill="1" applyBorder="1" applyAlignment="1">
      <alignment horizontal="right"/>
      <protection/>
    </xf>
    <xf numFmtId="0" fontId="5" fillId="0" borderId="34" xfId="82" applyFont="1" applyBorder="1">
      <alignment/>
      <protection/>
    </xf>
    <xf numFmtId="0" fontId="5" fillId="0" borderId="34" xfId="82" applyFont="1" applyBorder="1" applyAlignment="1">
      <alignment horizontal="right"/>
      <protection/>
    </xf>
    <xf numFmtId="0" fontId="5" fillId="0" borderId="35" xfId="82" applyFont="1" applyBorder="1" applyAlignment="1">
      <alignment horizontal="right"/>
      <protection/>
    </xf>
    <xf numFmtId="0" fontId="5" fillId="0" borderId="32" xfId="82" applyFont="1" applyBorder="1" applyAlignment="1">
      <alignment horizontal="left" vertical="top" wrapText="1"/>
      <protection/>
    </xf>
    <xf numFmtId="0" fontId="5" fillId="0" borderId="0" xfId="82" applyFont="1" applyBorder="1" applyAlignment="1">
      <alignment horizontal="left" vertical="top" wrapText="1"/>
      <protection/>
    </xf>
    <xf numFmtId="0" fontId="5" fillId="0" borderId="0" xfId="82" applyFont="1" applyBorder="1">
      <alignment/>
      <protection/>
    </xf>
    <xf numFmtId="0" fontId="5" fillId="0" borderId="0" xfId="82" applyFont="1" applyBorder="1" applyAlignment="1">
      <alignment horizontal="right"/>
      <protection/>
    </xf>
    <xf numFmtId="0" fontId="5" fillId="0" borderId="27" xfId="82" applyFont="1" applyBorder="1" applyAlignment="1">
      <alignment/>
      <protection/>
    </xf>
    <xf numFmtId="0" fontId="5" fillId="0" borderId="19" xfId="82" applyFont="1" applyBorder="1" applyAlignment="1">
      <alignment/>
      <protection/>
    </xf>
    <xf numFmtId="0" fontId="5" fillId="0" borderId="31" xfId="82" applyFont="1" applyBorder="1" applyAlignment="1">
      <alignment horizontal="right"/>
      <protection/>
    </xf>
    <xf numFmtId="0" fontId="6" fillId="55" borderId="20" xfId="82" applyFont="1" applyFill="1" applyBorder="1" applyAlignment="1">
      <alignment horizontal="centerContinuous"/>
      <protection/>
    </xf>
    <xf numFmtId="0" fontId="6" fillId="55" borderId="20" xfId="82" applyFont="1" applyFill="1" applyBorder="1" applyAlignment="1">
      <alignment horizontal="centerContinuous" vertical="center"/>
      <protection/>
    </xf>
    <xf numFmtId="0" fontId="6" fillId="55" borderId="37" xfId="82" applyFont="1" applyFill="1" applyBorder="1" applyAlignment="1">
      <alignment horizontal="center" wrapText="1"/>
      <protection/>
    </xf>
    <xf numFmtId="2" fontId="5" fillId="55" borderId="37" xfId="82" applyNumberFormat="1" applyFont="1" applyFill="1" applyBorder="1" applyAlignment="1">
      <alignment horizontal="center"/>
      <protection/>
    </xf>
    <xf numFmtId="0" fontId="3" fillId="55" borderId="28" xfId="88" applyFont="1" applyFill="1" applyBorder="1" applyAlignment="1">
      <alignment horizontal="left"/>
      <protection/>
    </xf>
    <xf numFmtId="0" fontId="3" fillId="55" borderId="29" xfId="88" applyFont="1" applyFill="1" applyBorder="1" applyAlignment="1">
      <alignment horizontal="left"/>
      <protection/>
    </xf>
    <xf numFmtId="0" fontId="0" fillId="0" borderId="0" xfId="88" applyFont="1" applyAlignment="1">
      <alignment vertical="top"/>
      <protection/>
    </xf>
    <xf numFmtId="0" fontId="0" fillId="55" borderId="19" xfId="88" applyFont="1" applyFill="1" applyBorder="1" applyAlignment="1">
      <alignment horizontal="left" vertical="top"/>
      <protection/>
    </xf>
    <xf numFmtId="0" fontId="5" fillId="0" borderId="34" xfId="88" applyFont="1" applyBorder="1" applyAlignment="1">
      <alignment horizontal="left" vertical="top" wrapText="1"/>
      <protection/>
    </xf>
    <xf numFmtId="0" fontId="5" fillId="0" borderId="35" xfId="87" applyFont="1" applyBorder="1" applyAlignment="1">
      <alignment horizontal="right"/>
      <protection/>
    </xf>
    <xf numFmtId="0" fontId="5" fillId="0" borderId="31" xfId="87" applyFont="1" applyBorder="1" applyAlignment="1">
      <alignment horizontal="right" vertical="top"/>
      <protection/>
    </xf>
    <xf numFmtId="0" fontId="23" fillId="0" borderId="0" xfId="89" applyFont="1" applyAlignment="1">
      <alignment vertical="top"/>
      <protection/>
    </xf>
    <xf numFmtId="0" fontId="3" fillId="0" borderId="19" xfId="89" applyFont="1" applyBorder="1" applyAlignment="1">
      <alignment horizontal="left" vertical="top"/>
      <protection/>
    </xf>
    <xf numFmtId="0" fontId="14" fillId="0" borderId="19" xfId="89" applyFont="1" applyBorder="1" applyAlignment="1">
      <alignment horizontal="left" vertical="top"/>
      <protection/>
    </xf>
    <xf numFmtId="0" fontId="4" fillId="0" borderId="0" xfId="89" applyFont="1" applyAlignment="1">
      <alignment horizontal="right" vertical="top"/>
      <protection/>
    </xf>
    <xf numFmtId="0" fontId="0" fillId="0" borderId="0" xfId="89" applyFont="1" applyAlignment="1">
      <alignment vertical="top"/>
      <protection/>
    </xf>
    <xf numFmtId="0" fontId="14" fillId="55" borderId="28" xfId="89" applyFont="1" applyFill="1" applyBorder="1" applyAlignment="1">
      <alignment vertical="top"/>
      <protection/>
    </xf>
    <xf numFmtId="0" fontId="14" fillId="55" borderId="29" xfId="89" applyFont="1" applyFill="1" applyBorder="1" applyAlignment="1">
      <alignment vertical="top"/>
      <protection/>
    </xf>
    <xf numFmtId="14" fontId="5" fillId="55" borderId="29" xfId="89" applyNumberFormat="1" applyFont="1" applyFill="1" applyBorder="1" applyAlignment="1">
      <alignment horizontal="left" vertical="top"/>
      <protection/>
    </xf>
    <xf numFmtId="0" fontId="14" fillId="55" borderId="30" xfId="89" applyFont="1" applyFill="1" applyBorder="1" applyAlignment="1">
      <alignment vertical="top"/>
      <protection/>
    </xf>
    <xf numFmtId="0" fontId="5" fillId="0" borderId="0" xfId="89" applyFont="1" applyAlignment="1">
      <alignment vertical="top"/>
      <protection/>
    </xf>
    <xf numFmtId="0" fontId="5" fillId="55" borderId="28" xfId="89" applyFont="1" applyFill="1" applyBorder="1" applyAlignment="1">
      <alignment horizontal="left" vertical="top"/>
      <protection/>
    </xf>
    <xf numFmtId="0" fontId="5" fillId="55" borderId="29" xfId="89" applyFont="1" applyFill="1" applyBorder="1" applyAlignment="1">
      <alignment horizontal="left" vertical="top"/>
      <protection/>
    </xf>
    <xf numFmtId="0" fontId="0" fillId="55" borderId="29" xfId="89" applyFont="1" applyFill="1" applyBorder="1" applyAlignment="1">
      <alignment vertical="top"/>
      <protection/>
    </xf>
    <xf numFmtId="0" fontId="5" fillId="55" borderId="30" xfId="89" applyFont="1" applyFill="1" applyBorder="1" applyAlignment="1">
      <alignment horizontal="right" vertical="top"/>
      <protection/>
    </xf>
    <xf numFmtId="0" fontId="6" fillId="55" borderId="38" xfId="85" applyFont="1" applyFill="1" applyBorder="1" applyAlignment="1">
      <alignment horizontal="left" vertical="center" wrapText="1"/>
      <protection/>
    </xf>
    <xf numFmtId="0" fontId="6" fillId="55" borderId="20" xfId="85" applyFont="1" applyFill="1" applyBorder="1" applyAlignment="1">
      <alignment horizontal="center" vertical="top" wrapText="1"/>
      <protection/>
    </xf>
    <xf numFmtId="0" fontId="6" fillId="55" borderId="20" xfId="89" applyFont="1" applyFill="1" applyBorder="1" applyAlignment="1">
      <alignment horizontal="center" vertical="center" wrapText="1"/>
      <protection/>
    </xf>
    <xf numFmtId="0" fontId="6" fillId="0" borderId="0" xfId="89" applyFont="1" applyAlignment="1">
      <alignment vertical="top" wrapText="1"/>
      <protection/>
    </xf>
    <xf numFmtId="0" fontId="0" fillId="0" borderId="23" xfId="89" applyFont="1" applyBorder="1" applyAlignment="1">
      <alignment horizontal="center" vertical="top" wrapText="1"/>
      <protection/>
    </xf>
    <xf numFmtId="0" fontId="0" fillId="0" borderId="23" xfId="89" applyFont="1" applyBorder="1" applyAlignment="1">
      <alignment vertical="top" wrapText="1"/>
      <protection/>
    </xf>
    <xf numFmtId="0" fontId="0" fillId="0" borderId="23" xfId="89" applyFont="1" applyBorder="1" applyAlignment="1">
      <alignment vertical="top"/>
      <protection/>
    </xf>
    <xf numFmtId="0" fontId="0" fillId="0" borderId="23" xfId="89" applyFont="1" applyBorder="1" applyAlignment="1">
      <alignment horizontal="left" vertical="top"/>
      <protection/>
    </xf>
    <xf numFmtId="0" fontId="0" fillId="0" borderId="23" xfId="89" applyFont="1" applyBorder="1" applyAlignment="1">
      <alignment horizontal="left" vertical="top" wrapText="1"/>
      <protection/>
    </xf>
    <xf numFmtId="0" fontId="0" fillId="0" borderId="0" xfId="89" applyFont="1" applyAlignment="1">
      <alignment vertical="top" wrapText="1"/>
      <protection/>
    </xf>
    <xf numFmtId="0" fontId="0" fillId="0" borderId="40" xfId="89" applyFont="1" applyBorder="1" applyAlignment="1">
      <alignment horizontal="center" vertical="top" wrapText="1"/>
      <protection/>
    </xf>
    <xf numFmtId="0" fontId="0" fillId="0" borderId="40" xfId="89" applyFont="1" applyBorder="1" applyAlignment="1">
      <alignment vertical="top" wrapText="1"/>
      <protection/>
    </xf>
    <xf numFmtId="0" fontId="0" fillId="0" borderId="40" xfId="89" applyFont="1" applyBorder="1" applyAlignment="1">
      <alignment vertical="top"/>
      <protection/>
    </xf>
    <xf numFmtId="0" fontId="0" fillId="0" borderId="40" xfId="89" applyFont="1" applyBorder="1" applyAlignment="1">
      <alignment horizontal="left" vertical="top"/>
      <protection/>
    </xf>
    <xf numFmtId="0" fontId="0" fillId="0" borderId="40" xfId="89" applyFont="1" applyBorder="1" applyAlignment="1">
      <alignment horizontal="left" vertical="top" wrapText="1"/>
      <protection/>
    </xf>
    <xf numFmtId="0" fontId="0" fillId="0" borderId="29" xfId="89" applyFont="1" applyBorder="1" applyAlignment="1">
      <alignment vertical="top"/>
      <protection/>
    </xf>
    <xf numFmtId="0" fontId="0" fillId="0" borderId="30" xfId="89" applyFont="1" applyBorder="1" applyAlignment="1">
      <alignment horizontal="right" vertical="top"/>
      <protection/>
    </xf>
    <xf numFmtId="0" fontId="6" fillId="0" borderId="33" xfId="89" applyFont="1" applyFill="1" applyBorder="1">
      <alignment/>
      <protection/>
    </xf>
    <xf numFmtId="0" fontId="0" fillId="0" borderId="34" xfId="89" applyFont="1" applyBorder="1" applyAlignment="1">
      <alignment vertical="top"/>
      <protection/>
    </xf>
    <xf numFmtId="0" fontId="0" fillId="0" borderId="35" xfId="89" applyFont="1" applyBorder="1" applyAlignment="1">
      <alignment vertical="top"/>
      <protection/>
    </xf>
    <xf numFmtId="0" fontId="0" fillId="0" borderId="32" xfId="89" applyFont="1" applyFill="1" applyBorder="1">
      <alignment/>
      <protection/>
    </xf>
    <xf numFmtId="0" fontId="0" fillId="0" borderId="0" xfId="89" applyFont="1" applyBorder="1" applyAlignment="1">
      <alignment vertical="top"/>
      <protection/>
    </xf>
    <xf numFmtId="0" fontId="0" fillId="0" borderId="36" xfId="89" applyFont="1" applyBorder="1" applyAlignment="1">
      <alignment vertical="top"/>
      <protection/>
    </xf>
    <xf numFmtId="0" fontId="0" fillId="0" borderId="19" xfId="89" applyFont="1" applyBorder="1" applyAlignment="1">
      <alignment vertical="top"/>
      <protection/>
    </xf>
    <xf numFmtId="0" fontId="5" fillId="0" borderId="33" xfId="89" applyFont="1" applyBorder="1" applyAlignment="1">
      <alignment horizontal="left" vertical="top"/>
      <protection/>
    </xf>
    <xf numFmtId="0" fontId="5" fillId="0" borderId="35" xfId="89" applyFont="1" applyBorder="1" applyAlignment="1">
      <alignment horizontal="right" vertical="top"/>
      <protection/>
    </xf>
    <xf numFmtId="0" fontId="5" fillId="0" borderId="32" xfId="89" applyFont="1" applyBorder="1" applyAlignment="1">
      <alignment horizontal="left" vertical="top"/>
      <protection/>
    </xf>
    <xf numFmtId="0" fontId="5" fillId="0" borderId="36" xfId="89" applyFont="1" applyBorder="1" applyAlignment="1">
      <alignment horizontal="right" vertical="top"/>
      <protection/>
    </xf>
    <xf numFmtId="0" fontId="0" fillId="0" borderId="27" xfId="89" applyFont="1" applyBorder="1" applyAlignment="1">
      <alignment vertical="top"/>
      <protection/>
    </xf>
    <xf numFmtId="0" fontId="5" fillId="0" borderId="31" xfId="89" applyFont="1" applyBorder="1" applyAlignment="1">
      <alignment horizontal="right" vertical="top"/>
      <protection/>
    </xf>
    <xf numFmtId="0" fontId="22" fillId="0" borderId="28" xfId="89" applyFont="1" applyBorder="1" applyAlignment="1">
      <alignment horizontal="centerContinuous" vertical="top" shrinkToFit="1"/>
      <protection/>
    </xf>
    <xf numFmtId="0" fontId="22" fillId="0" borderId="29" xfId="89" applyFont="1" applyBorder="1" applyAlignment="1">
      <alignment horizontal="centerContinuous" vertical="top" shrinkToFit="1"/>
      <protection/>
    </xf>
    <xf numFmtId="0" fontId="22" fillId="0" borderId="30" xfId="89" applyFont="1" applyBorder="1" applyAlignment="1">
      <alignment horizontal="centerContinuous" vertical="top" shrinkToFit="1"/>
      <protection/>
    </xf>
    <xf numFmtId="0" fontId="14" fillId="0" borderId="34" xfId="89" applyFont="1" applyBorder="1" applyAlignment="1">
      <alignment horizontal="left" vertical="top"/>
      <protection/>
    </xf>
    <xf numFmtId="0" fontId="4" fillId="0" borderId="35" xfId="89" applyFont="1" applyBorder="1" applyAlignment="1">
      <alignment horizontal="right" vertical="top"/>
      <protection/>
    </xf>
    <xf numFmtId="0" fontId="14" fillId="55" borderId="27" xfId="89" applyFont="1" applyFill="1" applyBorder="1" applyAlignment="1">
      <alignment vertical="center"/>
      <protection/>
    </xf>
    <xf numFmtId="0" fontId="3" fillId="55" borderId="19" xfId="89" applyFont="1" applyFill="1" applyBorder="1" applyAlignment="1">
      <alignment vertical="top"/>
      <protection/>
    </xf>
    <xf numFmtId="0" fontId="3" fillId="55" borderId="31" xfId="89" applyFont="1" applyFill="1" applyBorder="1" applyAlignment="1">
      <alignment vertical="top"/>
      <protection/>
    </xf>
    <xf numFmtId="0" fontId="24" fillId="0" borderId="0" xfId="89" applyFont="1" applyAlignment="1">
      <alignment vertical="top"/>
      <protection/>
    </xf>
    <xf numFmtId="0" fontId="6" fillId="55" borderId="20" xfId="85" applyFont="1" applyFill="1" applyBorder="1" applyAlignment="1">
      <alignment horizontal="left" vertical="center" wrapText="1"/>
      <protection/>
    </xf>
    <xf numFmtId="0" fontId="0" fillId="0" borderId="29" xfId="89" applyNumberFormat="1" applyFont="1" applyBorder="1" applyAlignment="1">
      <alignment vertical="top"/>
      <protection/>
    </xf>
    <xf numFmtId="0" fontId="5" fillId="0" borderId="30" xfId="89" applyFont="1" applyBorder="1" applyAlignment="1">
      <alignment horizontal="right" vertical="top"/>
      <protection/>
    </xf>
    <xf numFmtId="0" fontId="14" fillId="55" borderId="33" xfId="89" applyFont="1" applyFill="1" applyBorder="1" applyAlignment="1">
      <alignment horizontal="left" vertical="top"/>
      <protection/>
    </xf>
    <xf numFmtId="0" fontId="0" fillId="0" borderId="0" xfId="159" applyFont="1">
      <alignment/>
      <protection/>
    </xf>
    <xf numFmtId="0" fontId="3" fillId="0" borderId="27" xfId="159" applyFont="1" applyBorder="1" applyAlignment="1">
      <alignment horizontal="center"/>
      <protection/>
    </xf>
    <xf numFmtId="0" fontId="3" fillId="0" borderId="19" xfId="159" applyFont="1" applyBorder="1" applyAlignment="1">
      <alignment horizontal="center"/>
      <protection/>
    </xf>
    <xf numFmtId="0" fontId="4" fillId="0" borderId="19" xfId="159" applyFont="1" applyBorder="1" applyAlignment="1">
      <alignment horizontal="center"/>
      <protection/>
    </xf>
    <xf numFmtId="0" fontId="4" fillId="0" borderId="19" xfId="159" applyFont="1" applyBorder="1" applyAlignment="1">
      <alignment horizontal="right"/>
      <protection/>
    </xf>
    <xf numFmtId="0" fontId="4" fillId="0" borderId="31" xfId="159" applyFont="1" applyBorder="1" applyAlignment="1">
      <alignment horizontal="right"/>
      <protection/>
    </xf>
    <xf numFmtId="0" fontId="3" fillId="55" borderId="28" xfId="84" applyFont="1" applyFill="1" applyBorder="1" applyAlignment="1">
      <alignment horizontal="left" vertical="top"/>
      <protection/>
    </xf>
    <xf numFmtId="0" fontId="0" fillId="55" borderId="29" xfId="84" applyFont="1" applyFill="1" applyBorder="1" applyAlignment="1">
      <alignment vertical="top"/>
      <protection/>
    </xf>
    <xf numFmtId="0" fontId="0" fillId="0" borderId="29" xfId="84" applyFont="1" applyBorder="1">
      <alignment/>
      <protection/>
    </xf>
    <xf numFmtId="0" fontId="0" fillId="0" borderId="29" xfId="84" applyFont="1" applyBorder="1" applyAlignment="1">
      <alignment horizontal="center"/>
      <protection/>
    </xf>
    <xf numFmtId="0" fontId="0" fillId="0" borderId="30" xfId="84" applyFont="1" applyBorder="1">
      <alignment/>
      <protection/>
    </xf>
    <xf numFmtId="0" fontId="0" fillId="0" borderId="0" xfId="84" applyFont="1" applyBorder="1">
      <alignment/>
      <protection/>
    </xf>
    <xf numFmtId="0" fontId="3" fillId="55" borderId="28" xfId="159" applyFont="1" applyFill="1" applyBorder="1" applyAlignment="1">
      <alignment/>
      <protection/>
    </xf>
    <xf numFmtId="0" fontId="3" fillId="55" borderId="29" xfId="159" applyFont="1" applyFill="1" applyBorder="1" applyAlignment="1">
      <alignment wrapText="1"/>
      <protection/>
    </xf>
    <xf numFmtId="0" fontId="5" fillId="0" borderId="29" xfId="159" applyFont="1" applyBorder="1" applyAlignment="1">
      <alignment/>
      <protection/>
    </xf>
    <xf numFmtId="0" fontId="5" fillId="0" borderId="29" xfId="159" applyFont="1" applyBorder="1" applyAlignment="1">
      <alignment horizontal="center"/>
      <protection/>
    </xf>
    <xf numFmtId="0" fontId="5" fillId="0" borderId="30" xfId="159" applyFont="1" applyBorder="1" applyAlignment="1">
      <alignment/>
      <protection/>
    </xf>
    <xf numFmtId="0" fontId="5" fillId="0" borderId="0" xfId="159" applyFont="1" applyBorder="1" applyAlignment="1">
      <alignment/>
      <protection/>
    </xf>
    <xf numFmtId="0" fontId="5" fillId="55" borderId="27" xfId="159" applyFont="1" applyFill="1" applyBorder="1" applyAlignment="1">
      <alignment/>
      <protection/>
    </xf>
    <xf numFmtId="0" fontId="0" fillId="0" borderId="19" xfId="159" applyFont="1" applyBorder="1">
      <alignment/>
      <protection/>
    </xf>
    <xf numFmtId="0" fontId="5" fillId="55" borderId="19" xfId="159" applyFont="1" applyFill="1" applyBorder="1" applyAlignment="1">
      <alignment horizontal="center"/>
      <protection/>
    </xf>
    <xf numFmtId="0" fontId="5" fillId="55" borderId="19" xfId="159" applyFont="1" applyFill="1" applyBorder="1" applyAlignment="1">
      <alignment/>
      <protection/>
    </xf>
    <xf numFmtId="0" fontId="5" fillId="55" borderId="31" xfId="159" applyFont="1" applyFill="1" applyBorder="1" applyAlignment="1">
      <alignment horizontal="right"/>
      <protection/>
    </xf>
    <xf numFmtId="0" fontId="6" fillId="0" borderId="20" xfId="159" applyFont="1" applyBorder="1" applyAlignment="1">
      <alignment horizontal="center" vertical="center" textRotation="90"/>
      <protection/>
    </xf>
    <xf numFmtId="0" fontId="6" fillId="0" borderId="20" xfId="159" applyFont="1" applyBorder="1" applyAlignment="1">
      <alignment horizontal="center" vertical="center" wrapText="1"/>
      <protection/>
    </xf>
    <xf numFmtId="0" fontId="6" fillId="0" borderId="20" xfId="159" applyFont="1" applyBorder="1" applyAlignment="1">
      <alignment horizontal="center" vertical="center" textRotation="90" wrapText="1"/>
      <protection/>
    </xf>
    <xf numFmtId="0" fontId="6" fillId="0" borderId="20" xfId="159" applyFont="1" applyBorder="1" applyAlignment="1">
      <alignment horizontal="center" vertical="center"/>
      <protection/>
    </xf>
    <xf numFmtId="0" fontId="42" fillId="0" borderId="20" xfId="159" applyFont="1" applyBorder="1" applyAlignment="1">
      <alignment horizontal="center" vertical="center" wrapText="1"/>
      <protection/>
    </xf>
    <xf numFmtId="0" fontId="42" fillId="0" borderId="20" xfId="159" applyFont="1" applyBorder="1" applyAlignment="1">
      <alignment horizontal="center" vertical="center"/>
      <protection/>
    </xf>
    <xf numFmtId="0" fontId="5" fillId="55" borderId="28" xfId="159" applyFont="1" applyFill="1" applyBorder="1" applyAlignment="1">
      <alignment horizontal="left"/>
      <protection/>
    </xf>
    <xf numFmtId="0" fontId="5" fillId="55" borderId="29" xfId="159" applyFont="1" applyFill="1" applyBorder="1" applyAlignment="1">
      <alignment horizontal="left"/>
      <protection/>
    </xf>
    <xf numFmtId="0" fontId="5" fillId="0" borderId="29" xfId="159" applyFont="1" applyBorder="1">
      <alignment/>
      <protection/>
    </xf>
    <xf numFmtId="0" fontId="5" fillId="55" borderId="29" xfId="159" applyFont="1" applyFill="1" applyBorder="1" applyAlignment="1">
      <alignment horizontal="center"/>
      <protection/>
    </xf>
    <xf numFmtId="0" fontId="5" fillId="55" borderId="29" xfId="159" applyFont="1" applyFill="1" applyBorder="1" applyAlignment="1">
      <alignment/>
      <protection/>
    </xf>
    <xf numFmtId="0" fontId="0" fillId="0" borderId="29" xfId="159" applyFont="1" applyBorder="1">
      <alignment/>
      <protection/>
    </xf>
    <xf numFmtId="0" fontId="0" fillId="0" borderId="30" xfId="159" applyFont="1" applyBorder="1">
      <alignment/>
      <protection/>
    </xf>
    <xf numFmtId="0" fontId="5" fillId="0" borderId="33" xfId="159" applyFont="1" applyBorder="1" applyAlignment="1">
      <alignment horizontal="left"/>
      <protection/>
    </xf>
    <xf numFmtId="0" fontId="5" fillId="0" borderId="34" xfId="159" applyFont="1" applyBorder="1">
      <alignment/>
      <protection/>
    </xf>
    <xf numFmtId="0" fontId="5" fillId="0" borderId="0" xfId="159" applyFont="1" applyBorder="1">
      <alignment/>
      <protection/>
    </xf>
    <xf numFmtId="0" fontId="5" fillId="0" borderId="0" xfId="159" applyFont="1" applyBorder="1" applyAlignment="1">
      <alignment horizontal="center"/>
      <protection/>
    </xf>
    <xf numFmtId="0" fontId="0" fillId="0" borderId="0" xfId="159" applyFont="1" applyBorder="1">
      <alignment/>
      <protection/>
    </xf>
    <xf numFmtId="0" fontId="5" fillId="0" borderId="32" xfId="159" applyFont="1" applyBorder="1" applyAlignment="1">
      <alignment horizontal="left"/>
      <protection/>
    </xf>
    <xf numFmtId="0" fontId="5" fillId="0" borderId="0" xfId="159" applyFont="1" applyAlignment="1">
      <alignment horizontal="center"/>
      <protection/>
    </xf>
    <xf numFmtId="0" fontId="0" fillId="0" borderId="27" xfId="159" applyFont="1" applyBorder="1">
      <alignment/>
      <protection/>
    </xf>
    <xf numFmtId="0" fontId="5" fillId="0" borderId="19" xfId="159" applyFont="1" applyBorder="1">
      <alignment/>
      <protection/>
    </xf>
    <xf numFmtId="0" fontId="5" fillId="0" borderId="19" xfId="159" applyFont="1" applyBorder="1" applyAlignment="1">
      <alignment horizontal="center"/>
      <protection/>
    </xf>
    <xf numFmtId="0" fontId="5" fillId="0" borderId="19" xfId="159" applyFont="1" applyBorder="1" applyAlignment="1">
      <alignment/>
      <protection/>
    </xf>
    <xf numFmtId="0" fontId="0" fillId="0" borderId="0" xfId="159" applyFont="1" applyAlignment="1">
      <alignment horizontal="center"/>
      <protection/>
    </xf>
    <xf numFmtId="0" fontId="6" fillId="0" borderId="20" xfId="0" applyFont="1" applyBorder="1" applyAlignment="1">
      <alignment horizontal="centerContinuous"/>
    </xf>
    <xf numFmtId="0" fontId="6" fillId="0" borderId="20" xfId="0" applyFont="1" applyBorder="1" applyAlignment="1">
      <alignment horizontal="center"/>
    </xf>
    <xf numFmtId="192" fontId="0" fillId="0" borderId="39" xfId="0" applyNumberFormat="1" applyFont="1" applyBorder="1" applyAlignment="1">
      <alignment horizontal="center"/>
    </xf>
    <xf numFmtId="3" fontId="6" fillId="0" borderId="20" xfId="0" applyNumberFormat="1" applyFont="1" applyBorder="1" applyAlignment="1">
      <alignment horizontal="center"/>
    </xf>
    <xf numFmtId="2" fontId="6" fillId="0" borderId="20" xfId="0" applyNumberFormat="1" applyFont="1" applyBorder="1" applyAlignment="1">
      <alignment horizontal="center"/>
    </xf>
    <xf numFmtId="0" fontId="0" fillId="0" borderId="34" xfId="0" applyFont="1" applyBorder="1" applyAlignment="1">
      <alignment horizontal="left"/>
    </xf>
    <xf numFmtId="0" fontId="0" fillId="0" borderId="35" xfId="0" applyFont="1" applyBorder="1" applyAlignment="1">
      <alignment horizontal="left"/>
    </xf>
    <xf numFmtId="192" fontId="0" fillId="0" borderId="0" xfId="158" applyNumberFormat="1" applyFont="1">
      <alignment/>
      <protection/>
    </xf>
    <xf numFmtId="0" fontId="0" fillId="0" borderId="0" xfId="88" applyFont="1">
      <alignment/>
      <protection/>
    </xf>
    <xf numFmtId="0" fontId="3" fillId="55" borderId="28" xfId="88" applyFont="1" applyFill="1" applyBorder="1" applyAlignment="1">
      <alignment/>
      <protection/>
    </xf>
    <xf numFmtId="0" fontId="3" fillId="55" borderId="29" xfId="88" applyFont="1" applyFill="1" applyBorder="1" applyAlignment="1">
      <alignment/>
      <protection/>
    </xf>
    <xf numFmtId="0" fontId="0" fillId="55" borderId="29" xfId="88" applyFont="1" applyFill="1" applyBorder="1" applyAlignment="1">
      <alignment/>
      <protection/>
    </xf>
    <xf numFmtId="49" fontId="5" fillId="0" borderId="29" xfId="88" applyNumberFormat="1" applyFont="1" applyBorder="1" applyAlignment="1">
      <alignment/>
      <protection/>
    </xf>
    <xf numFmtId="0" fontId="0" fillId="0" borderId="29" xfId="88" applyFont="1" applyBorder="1">
      <alignment/>
      <protection/>
    </xf>
    <xf numFmtId="0" fontId="0" fillId="0" borderId="30" xfId="88" applyFont="1" applyBorder="1">
      <alignment/>
      <protection/>
    </xf>
    <xf numFmtId="0" fontId="43" fillId="0" borderId="29" xfId="88" applyFont="1" applyBorder="1">
      <alignment/>
      <protection/>
    </xf>
    <xf numFmtId="0" fontId="5" fillId="55" borderId="27" xfId="88" applyFont="1" applyFill="1" applyBorder="1" applyAlignment="1">
      <alignment/>
      <protection/>
    </xf>
    <xf numFmtId="49" fontId="5" fillId="55" borderId="19" xfId="88" applyNumberFormat="1" applyFont="1" applyFill="1" applyBorder="1" applyAlignment="1">
      <alignment/>
      <protection/>
    </xf>
    <xf numFmtId="0" fontId="5" fillId="0" borderId="31" xfId="160" applyFont="1" applyBorder="1" applyAlignment="1">
      <alignment horizontal="right"/>
      <protection/>
    </xf>
    <xf numFmtId="0" fontId="0" fillId="0" borderId="38" xfId="86" applyFont="1" applyFill="1" applyBorder="1" applyAlignment="1">
      <alignment vertical="top"/>
      <protection/>
    </xf>
    <xf numFmtId="192" fontId="0" fillId="0" borderId="38" xfId="0" applyNumberFormat="1" applyFont="1" applyBorder="1" applyAlignment="1">
      <alignment horizontal="center"/>
    </xf>
    <xf numFmtId="2" fontId="0" fillId="0" borderId="38" xfId="0" applyNumberFormat="1" applyFont="1" applyBorder="1" applyAlignment="1">
      <alignment horizontal="center"/>
    </xf>
    <xf numFmtId="49" fontId="0" fillId="0" borderId="39" xfId="86" applyNumberFormat="1" applyFont="1" applyFill="1" applyBorder="1" applyAlignment="1">
      <alignment vertical="top" wrapText="1"/>
      <protection/>
    </xf>
    <xf numFmtId="2" fontId="0" fillId="0" borderId="39" xfId="0" applyNumberFormat="1" applyFont="1" applyBorder="1" applyAlignment="1">
      <alignment horizontal="center"/>
    </xf>
    <xf numFmtId="0" fontId="0" fillId="0" borderId="39" xfId="86" applyFont="1" applyFill="1" applyBorder="1" applyAlignment="1">
      <alignment vertical="top" wrapText="1"/>
      <protection/>
    </xf>
    <xf numFmtId="0" fontId="0" fillId="0" borderId="37" xfId="86" applyFont="1" applyFill="1" applyBorder="1" applyAlignment="1">
      <alignment vertical="top" wrapText="1"/>
      <protection/>
    </xf>
    <xf numFmtId="2" fontId="0" fillId="0" borderId="37" xfId="0" applyNumberFormat="1" applyFont="1" applyBorder="1" applyAlignment="1">
      <alignment horizontal="center"/>
    </xf>
    <xf numFmtId="192" fontId="6" fillId="0" borderId="20" xfId="0" applyNumberFormat="1" applyFont="1" applyFill="1" applyBorder="1" applyAlignment="1">
      <alignment horizontal="centerContinuous"/>
    </xf>
    <xf numFmtId="192" fontId="6" fillId="0" borderId="20" xfId="88" applyNumberFormat="1" applyFont="1" applyBorder="1" applyAlignment="1">
      <alignment horizontal="center" vertical="top"/>
      <protection/>
    </xf>
    <xf numFmtId="2" fontId="6" fillId="0" borderId="20" xfId="88" applyNumberFormat="1" applyFont="1" applyBorder="1" applyAlignment="1">
      <alignment horizontal="center" vertical="top"/>
      <protection/>
    </xf>
    <xf numFmtId="0" fontId="0" fillId="0" borderId="34" xfId="88" applyFont="1" applyBorder="1" applyAlignment="1">
      <alignment vertical="top"/>
      <protection/>
    </xf>
    <xf numFmtId="0" fontId="0" fillId="0" borderId="19" xfId="88" applyFont="1" applyBorder="1" applyAlignment="1">
      <alignment vertical="top"/>
      <protection/>
    </xf>
    <xf numFmtId="0" fontId="0" fillId="0" borderId="27" xfId="88" applyFont="1" applyBorder="1" applyAlignment="1">
      <alignment vertical="top"/>
      <protection/>
    </xf>
    <xf numFmtId="188" fontId="0" fillId="0" borderId="0" xfId="158" applyNumberFormat="1" applyFont="1">
      <alignment/>
      <protection/>
    </xf>
    <xf numFmtId="192" fontId="97" fillId="0" borderId="0" xfId="158" applyNumberFormat="1" applyFont="1" applyFill="1">
      <alignment/>
      <protection/>
    </xf>
    <xf numFmtId="1" fontId="9" fillId="0" borderId="20" xfId="0" applyNumberFormat="1" applyFont="1" applyFill="1" applyBorder="1" applyAlignment="1">
      <alignment horizontal="left" vertical="top" wrapText="1"/>
    </xf>
    <xf numFmtId="0" fontId="9" fillId="0" borderId="0" xfId="159" applyFont="1" applyFill="1">
      <alignment/>
      <protection/>
    </xf>
    <xf numFmtId="0" fontId="9" fillId="0" borderId="20" xfId="0" applyFont="1" applyFill="1" applyBorder="1" applyAlignment="1">
      <alignment horizontal="center" vertical="top" wrapText="1"/>
    </xf>
    <xf numFmtId="0" fontId="9" fillId="56" borderId="20" xfId="0" applyFont="1" applyFill="1" applyBorder="1" applyAlignment="1">
      <alignment horizontal="left" vertical="top" wrapText="1"/>
    </xf>
    <xf numFmtId="0" fontId="9" fillId="56" borderId="20" xfId="0" applyFont="1" applyFill="1" applyBorder="1" applyAlignment="1">
      <alignment horizontal="center" vertical="top" wrapText="1"/>
    </xf>
    <xf numFmtId="0" fontId="0" fillId="0" borderId="19" xfId="0" applyFont="1" applyBorder="1" applyAlignment="1">
      <alignment wrapText="1"/>
    </xf>
    <xf numFmtId="0" fontId="0" fillId="0" borderId="19" xfId="0" applyFont="1" applyBorder="1" applyAlignment="1">
      <alignment horizontal="center" wrapText="1"/>
    </xf>
    <xf numFmtId="0" fontId="0" fillId="0" borderId="31" xfId="0" applyFont="1" applyBorder="1" applyAlignment="1">
      <alignment wrapText="1"/>
    </xf>
    <xf numFmtId="0" fontId="0" fillId="55" borderId="37" xfId="82" applyFont="1" applyFill="1" applyBorder="1" applyAlignment="1">
      <alignment/>
      <protection/>
    </xf>
    <xf numFmtId="0" fontId="21" fillId="0" borderId="36" xfId="82" applyFont="1" applyBorder="1">
      <alignment/>
      <protection/>
    </xf>
    <xf numFmtId="0" fontId="3" fillId="0" borderId="32" xfId="82" applyFont="1" applyFill="1" applyBorder="1" applyAlignment="1">
      <alignment horizontal="left" vertical="top"/>
      <protection/>
    </xf>
    <xf numFmtId="0" fontId="0" fillId="55" borderId="0" xfId="83" applyFont="1" applyFill="1" applyBorder="1" applyAlignment="1">
      <alignment vertical="top"/>
      <protection/>
    </xf>
    <xf numFmtId="0" fontId="2" fillId="0" borderId="0" xfId="83" applyBorder="1">
      <alignment/>
      <protection/>
    </xf>
    <xf numFmtId="0" fontId="4" fillId="0" borderId="36" xfId="158" applyFont="1" applyBorder="1" applyAlignment="1">
      <alignment horizontal="right"/>
      <protection/>
    </xf>
    <xf numFmtId="0" fontId="14" fillId="55" borderId="27" xfId="158" applyFont="1" applyFill="1" applyBorder="1" applyAlignment="1">
      <alignment/>
      <protection/>
    </xf>
    <xf numFmtId="0" fontId="14" fillId="55" borderId="19" xfId="158" applyFont="1" applyFill="1" applyBorder="1" applyAlignment="1">
      <alignment wrapText="1"/>
      <protection/>
    </xf>
    <xf numFmtId="0" fontId="6" fillId="0" borderId="20" xfId="158" applyFont="1" applyBorder="1" applyAlignment="1">
      <alignment horizontal="centerContinuous" vertical="top" shrinkToFit="1"/>
      <protection/>
    </xf>
    <xf numFmtId="0" fontId="6" fillId="0" borderId="0" xfId="158" applyFont="1" applyAlignment="1">
      <alignment horizontal="center"/>
      <protection/>
    </xf>
    <xf numFmtId="0" fontId="6" fillId="0" borderId="20" xfId="158" applyFont="1" applyBorder="1" applyAlignment="1">
      <alignment horizontal="center"/>
      <protection/>
    </xf>
    <xf numFmtId="49" fontId="0" fillId="55" borderId="20" xfId="83" applyNumberFormat="1" applyFont="1" applyFill="1" applyBorder="1" applyAlignment="1">
      <alignment vertical="top" wrapText="1"/>
      <protection/>
    </xf>
    <xf numFmtId="192" fontId="0" fillId="55" borderId="20" xfId="83" applyNumberFormat="1" applyFont="1" applyFill="1" applyBorder="1" applyAlignment="1">
      <alignment horizontal="center"/>
      <protection/>
    </xf>
    <xf numFmtId="192" fontId="6" fillId="0" borderId="20" xfId="83" applyNumberFormat="1" applyFont="1" applyFill="1" applyBorder="1" applyAlignment="1">
      <alignment horizontal="center"/>
      <protection/>
    </xf>
    <xf numFmtId="4" fontId="0" fillId="55" borderId="20" xfId="83" applyNumberFormat="1" applyFont="1" applyFill="1" applyBorder="1" applyAlignment="1">
      <alignment horizontal="center"/>
      <protection/>
    </xf>
    <xf numFmtId="0" fontId="0" fillId="55" borderId="20" xfId="83" applyFont="1" applyFill="1" applyBorder="1" applyAlignment="1">
      <alignment vertical="top" wrapText="1"/>
      <protection/>
    </xf>
    <xf numFmtId="192" fontId="0" fillId="55" borderId="37" xfId="83" applyNumberFormat="1" applyFont="1" applyFill="1" applyBorder="1" applyAlignment="1">
      <alignment horizontal="center"/>
      <protection/>
    </xf>
    <xf numFmtId="192" fontId="6" fillId="0" borderId="37" xfId="83" applyNumberFormat="1" applyFont="1" applyFill="1" applyBorder="1" applyAlignment="1">
      <alignment horizontal="center"/>
      <protection/>
    </xf>
    <xf numFmtId="4" fontId="0" fillId="55" borderId="37" xfId="83" applyNumberFormat="1" applyFont="1" applyFill="1" applyBorder="1" applyAlignment="1">
      <alignment horizontal="center"/>
      <protection/>
    </xf>
    <xf numFmtId="0" fontId="6" fillId="55" borderId="20" xfId="83" applyFont="1" applyFill="1" applyBorder="1" applyAlignment="1">
      <alignment horizontal="center" vertical="top" wrapText="1"/>
      <protection/>
    </xf>
    <xf numFmtId="192" fontId="14" fillId="55" borderId="37" xfId="83" applyNumberFormat="1" applyFont="1" applyFill="1" applyBorder="1" applyAlignment="1">
      <alignment horizontal="center"/>
      <protection/>
    </xf>
    <xf numFmtId="4" fontId="14" fillId="55" borderId="37" xfId="83" applyNumberFormat="1" applyFont="1" applyFill="1" applyBorder="1" applyAlignment="1">
      <alignment horizontal="center"/>
      <protection/>
    </xf>
    <xf numFmtId="0" fontId="3" fillId="0" borderId="33" xfId="89" applyFont="1" applyFill="1" applyBorder="1" applyAlignment="1">
      <alignment/>
      <protection/>
    </xf>
    <xf numFmtId="0" fontId="3" fillId="0" borderId="34" xfId="89" applyFont="1" applyFill="1" applyBorder="1" applyAlignment="1">
      <alignment horizontal="left"/>
      <protection/>
    </xf>
    <xf numFmtId="0" fontId="3" fillId="0" borderId="34" xfId="89" applyFont="1" applyFill="1" applyBorder="1" applyAlignment="1">
      <alignment/>
      <protection/>
    </xf>
    <xf numFmtId="0" fontId="24" fillId="0" borderId="34" xfId="89" applyFont="1" applyFill="1" applyBorder="1" applyAlignment="1">
      <alignment vertical="top"/>
      <protection/>
    </xf>
    <xf numFmtId="0" fontId="24" fillId="0" borderId="34" xfId="89" applyFont="1" applyFill="1" applyBorder="1" applyAlignment="1">
      <alignment vertical="top" wrapText="1"/>
      <protection/>
    </xf>
    <xf numFmtId="187" fontId="3" fillId="0" borderId="34" xfId="89" applyNumberFormat="1" applyFont="1" applyFill="1" applyBorder="1" applyAlignment="1">
      <alignment vertical="top"/>
      <protection/>
    </xf>
    <xf numFmtId="0" fontId="4" fillId="0" borderId="35" xfId="89" applyFont="1" applyFill="1" applyBorder="1" applyAlignment="1">
      <alignment horizontal="right" vertical="top"/>
      <protection/>
    </xf>
    <xf numFmtId="0" fontId="14" fillId="0" borderId="32" xfId="89" applyFont="1" applyFill="1" applyBorder="1" applyAlignment="1">
      <alignment vertical="top"/>
      <protection/>
    </xf>
    <xf numFmtId="0" fontId="14" fillId="0" borderId="0" xfId="89" applyFont="1" applyFill="1" applyBorder="1" applyAlignment="1">
      <alignment horizontal="left" vertical="top"/>
      <protection/>
    </xf>
    <xf numFmtId="0" fontId="14" fillId="0" borderId="0" xfId="89" applyFont="1" applyFill="1" applyBorder="1" applyAlignment="1">
      <alignment vertical="top"/>
      <protection/>
    </xf>
    <xf numFmtId="0" fontId="14" fillId="0" borderId="0" xfId="89" applyFont="1" applyFill="1" applyBorder="1" applyAlignment="1">
      <alignment vertical="top" wrapText="1"/>
      <protection/>
    </xf>
    <xf numFmtId="187" fontId="14" fillId="0" borderId="0" xfId="89" applyNumberFormat="1" applyFont="1" applyFill="1" applyBorder="1" applyAlignment="1">
      <alignment vertical="top"/>
      <protection/>
    </xf>
    <xf numFmtId="0" fontId="5" fillId="0" borderId="36" xfId="89" applyFont="1" applyFill="1" applyBorder="1" applyAlignment="1">
      <alignment vertical="top"/>
      <protection/>
    </xf>
    <xf numFmtId="0" fontId="5" fillId="0" borderId="0" xfId="0" applyFont="1" applyAlignment="1">
      <alignment/>
    </xf>
    <xf numFmtId="0" fontId="5" fillId="0" borderId="28" xfId="89" applyFont="1" applyFill="1" applyBorder="1" applyAlignment="1">
      <alignment vertical="top"/>
      <protection/>
    </xf>
    <xf numFmtId="0" fontId="5" fillId="0" borderId="29" xfId="89" applyFont="1" applyFill="1" applyBorder="1" applyAlignment="1">
      <alignment horizontal="left" vertical="top"/>
      <protection/>
    </xf>
    <xf numFmtId="0" fontId="5" fillId="0" borderId="29" xfId="89" applyFont="1" applyFill="1" applyBorder="1" applyAlignment="1">
      <alignment vertical="top"/>
      <protection/>
    </xf>
    <xf numFmtId="0" fontId="5" fillId="0" borderId="29" xfId="89" applyFont="1" applyFill="1" applyBorder="1" applyAlignment="1">
      <alignment vertical="top" wrapText="1"/>
      <protection/>
    </xf>
    <xf numFmtId="187" fontId="5" fillId="0" borderId="29" xfId="89" applyNumberFormat="1" applyFont="1" applyFill="1" applyBorder="1" applyAlignment="1">
      <alignment vertical="top"/>
      <protection/>
    </xf>
    <xf numFmtId="0" fontId="5" fillId="0" borderId="30" xfId="89" applyFont="1" applyFill="1" applyBorder="1" applyAlignment="1">
      <alignment horizontal="right" vertical="top"/>
      <protection/>
    </xf>
    <xf numFmtId="0" fontId="6" fillId="0" borderId="27" xfId="89" applyFont="1" applyFill="1" applyBorder="1" applyAlignment="1">
      <alignment horizontal="center" vertical="center"/>
      <protection/>
    </xf>
    <xf numFmtId="0" fontId="6" fillId="0" borderId="27" xfId="89" applyFont="1" applyFill="1" applyBorder="1" applyAlignment="1">
      <alignment horizontal="left" vertical="center"/>
      <protection/>
    </xf>
    <xf numFmtId="0" fontId="6" fillId="0" borderId="37" xfId="80" applyFont="1" applyFill="1" applyBorder="1" applyAlignment="1">
      <alignment horizontal="center" vertical="center" wrapText="1"/>
      <protection/>
    </xf>
    <xf numFmtId="0" fontId="6" fillId="0" borderId="41" xfId="0" applyFont="1" applyBorder="1" applyAlignment="1">
      <alignment/>
    </xf>
    <xf numFmtId="0" fontId="0" fillId="0" borderId="41" xfId="0" applyBorder="1" applyAlignment="1">
      <alignment/>
    </xf>
    <xf numFmtId="187" fontId="0" fillId="0" borderId="41" xfId="0" applyNumberFormat="1" applyBorder="1" applyAlignment="1">
      <alignment/>
    </xf>
    <xf numFmtId="0" fontId="0" fillId="0" borderId="42" xfId="0" applyBorder="1" applyAlignment="1">
      <alignment/>
    </xf>
    <xf numFmtId="187" fontId="0" fillId="0" borderId="42" xfId="0" applyNumberFormat="1" applyBorder="1" applyAlignment="1">
      <alignment/>
    </xf>
    <xf numFmtId="0" fontId="0" fillId="0" borderId="23" xfId="0" applyBorder="1" applyAlignment="1">
      <alignment/>
    </xf>
    <xf numFmtId="187" fontId="0" fillId="0" borderId="23" xfId="0" applyNumberFormat="1" applyBorder="1" applyAlignment="1">
      <alignment/>
    </xf>
    <xf numFmtId="0" fontId="0" fillId="0" borderId="0" xfId="0" applyAlignment="1">
      <alignment horizontal="left"/>
    </xf>
    <xf numFmtId="187" fontId="0" fillId="0" borderId="0" xfId="0" applyNumberFormat="1" applyAlignment="1">
      <alignment/>
    </xf>
    <xf numFmtId="4" fontId="0" fillId="57" borderId="20" xfId="83" applyNumberFormat="1" applyFont="1" applyFill="1" applyBorder="1" applyAlignment="1">
      <alignment horizontal="center"/>
      <protection/>
    </xf>
    <xf numFmtId="4" fontId="6" fillId="57" borderId="20" xfId="83" applyNumberFormat="1" applyFont="1" applyFill="1" applyBorder="1" applyAlignment="1">
      <alignment horizontal="center"/>
      <protection/>
    </xf>
    <xf numFmtId="0" fontId="0" fillId="0" borderId="0" xfId="82" applyFont="1">
      <alignment/>
      <protection/>
    </xf>
    <xf numFmtId="192" fontId="14" fillId="55" borderId="37" xfId="100" applyNumberFormat="1" applyFont="1" applyFill="1" applyBorder="1" applyAlignment="1">
      <alignment horizontal="center"/>
    </xf>
    <xf numFmtId="0" fontId="6" fillId="0" borderId="41" xfId="0" applyFont="1" applyBorder="1" applyAlignment="1">
      <alignment horizontal="left"/>
    </xf>
    <xf numFmtId="0" fontId="0" fillId="0" borderId="23" xfId="0" applyBorder="1" applyAlignment="1">
      <alignment horizontal="center"/>
    </xf>
    <xf numFmtId="0" fontId="0" fillId="0" borderId="42" xfId="0" applyBorder="1" applyAlignment="1">
      <alignment horizontal="center"/>
    </xf>
    <xf numFmtId="0" fontId="14" fillId="0" borderId="27" xfId="158" applyFont="1" applyFill="1" applyBorder="1" applyAlignment="1">
      <alignment/>
      <protection/>
    </xf>
    <xf numFmtId="0" fontId="14" fillId="0" borderId="19" xfId="158" applyFont="1" applyFill="1" applyBorder="1" applyAlignment="1">
      <alignment wrapText="1"/>
      <protection/>
    </xf>
    <xf numFmtId="3" fontId="0" fillId="55" borderId="20" xfId="82" applyNumberFormat="1" applyFont="1" applyFill="1" applyBorder="1" applyAlignment="1">
      <alignment horizontal="center"/>
      <protection/>
    </xf>
    <xf numFmtId="2" fontId="0" fillId="55" borderId="20" xfId="82" applyNumberFormat="1" applyFont="1" applyFill="1" applyBorder="1" applyAlignment="1">
      <alignment horizontal="center"/>
      <protection/>
    </xf>
    <xf numFmtId="0" fontId="0" fillId="55" borderId="20" xfId="82" applyFont="1" applyFill="1" applyBorder="1" applyAlignment="1">
      <alignment vertical="top"/>
      <protection/>
    </xf>
    <xf numFmtId="0" fontId="0" fillId="55" borderId="20" xfId="82" applyNumberFormat="1" applyFont="1" applyFill="1" applyBorder="1" applyAlignment="1">
      <alignment horizontal="center" vertical="top"/>
      <protection/>
    </xf>
    <xf numFmtId="3" fontId="0" fillId="55" borderId="20" xfId="82" applyNumberFormat="1" applyFont="1" applyFill="1" applyBorder="1" applyAlignment="1">
      <alignment horizontal="center" vertical="top"/>
      <protection/>
    </xf>
    <xf numFmtId="2" fontId="0" fillId="55" borderId="20" xfId="82" applyNumberFormat="1" applyFont="1" applyFill="1" applyBorder="1" applyAlignment="1">
      <alignment horizontal="center" vertical="top"/>
      <protection/>
    </xf>
    <xf numFmtId="0" fontId="0" fillId="0" borderId="0" xfId="158" applyFont="1" applyAlignment="1">
      <alignment vertical="top"/>
      <protection/>
    </xf>
    <xf numFmtId="3" fontId="14" fillId="55" borderId="37" xfId="82" applyNumberFormat="1" applyFont="1" applyFill="1" applyBorder="1" applyAlignment="1">
      <alignment horizontal="center"/>
      <protection/>
    </xf>
    <xf numFmtId="2" fontId="14" fillId="55" borderId="37" xfId="82" applyNumberFormat="1" applyFont="1" applyFill="1" applyBorder="1" applyAlignment="1">
      <alignment horizontal="center"/>
      <protection/>
    </xf>
    <xf numFmtId="0" fontId="5" fillId="55" borderId="27" xfId="82" applyFont="1" applyFill="1" applyBorder="1" applyAlignment="1">
      <alignment horizontal="left"/>
      <protection/>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37" xfId="0" applyFont="1" applyBorder="1" applyAlignment="1">
      <alignment horizontal="left" vertical="top" wrapText="1"/>
    </xf>
    <xf numFmtId="0" fontId="14" fillId="55" borderId="28" xfId="82" applyFont="1" applyFill="1" applyBorder="1" applyAlignment="1">
      <alignment horizontal="left"/>
      <protection/>
    </xf>
    <xf numFmtId="0" fontId="6" fillId="55" borderId="29" xfId="82" applyFont="1" applyFill="1" applyBorder="1" applyAlignment="1">
      <alignment horizontal="left"/>
      <protection/>
    </xf>
    <xf numFmtId="0" fontId="14" fillId="55" borderId="30" xfId="82" applyFont="1" applyFill="1" applyBorder="1" applyAlignment="1">
      <alignment horizontal="right"/>
      <protection/>
    </xf>
    <xf numFmtId="0" fontId="5" fillId="0" borderId="28" xfId="82" applyFont="1" applyBorder="1" applyAlignment="1">
      <alignment vertical="top" wrapText="1"/>
      <protection/>
    </xf>
    <xf numFmtId="0" fontId="5" fillId="0" borderId="29" xfId="82" applyFont="1" applyBorder="1" applyAlignment="1">
      <alignment vertical="top" wrapText="1"/>
      <protection/>
    </xf>
    <xf numFmtId="0" fontId="5" fillId="0" borderId="30" xfId="82" applyFont="1" applyBorder="1" applyAlignment="1">
      <alignment horizontal="right" vertical="top"/>
      <protection/>
    </xf>
    <xf numFmtId="0" fontId="98" fillId="0" borderId="39" xfId="0" applyFont="1" applyBorder="1" applyAlignment="1">
      <alignment horizontal="center" vertical="center" wrapText="1"/>
    </xf>
    <xf numFmtId="0" fontId="98" fillId="0" borderId="37" xfId="0" applyFont="1" applyBorder="1" applyAlignment="1">
      <alignment horizontal="center" vertical="center" wrapText="1"/>
    </xf>
    <xf numFmtId="0" fontId="14" fillId="55" borderId="38" xfId="82" applyFont="1" applyFill="1" applyBorder="1" applyAlignment="1">
      <alignment horizontal="center" vertical="center"/>
      <protection/>
    </xf>
    <xf numFmtId="0" fontId="14" fillId="55" borderId="38" xfId="82" applyFont="1" applyFill="1" applyBorder="1" applyAlignment="1">
      <alignment horizontal="center" vertical="center" wrapText="1"/>
      <protection/>
    </xf>
    <xf numFmtId="0" fontId="5" fillId="0" borderId="38" xfId="82" applyFont="1" applyFill="1" applyBorder="1" applyAlignment="1">
      <alignment horizontal="left" vertical="center" wrapText="1"/>
      <protection/>
    </xf>
    <xf numFmtId="0" fontId="46" fillId="0" borderId="38" xfId="82" applyFont="1" applyFill="1" applyBorder="1" applyAlignment="1">
      <alignment horizontal="center" vertical="center" wrapText="1"/>
      <protection/>
    </xf>
    <xf numFmtId="0" fontId="5" fillId="0" borderId="39" xfId="82" applyFont="1" applyFill="1" applyBorder="1" applyAlignment="1">
      <alignment horizontal="left" vertical="center" wrapText="1"/>
      <protection/>
    </xf>
    <xf numFmtId="0" fontId="46" fillId="0" borderId="39" xfId="82" applyFont="1" applyFill="1" applyBorder="1" applyAlignment="1">
      <alignment horizontal="center" vertical="center" wrapText="1"/>
      <protection/>
    </xf>
    <xf numFmtId="0" fontId="5" fillId="0" borderId="38" xfId="82" applyFont="1" applyBorder="1">
      <alignment/>
      <protection/>
    </xf>
    <xf numFmtId="0" fontId="46" fillId="0" borderId="37" xfId="82" applyFont="1" applyFill="1" applyBorder="1" applyAlignment="1">
      <alignment horizontal="center" vertical="center" wrapText="1"/>
      <protection/>
    </xf>
    <xf numFmtId="0" fontId="3" fillId="0" borderId="19" xfId="158" applyFont="1" applyBorder="1" applyAlignment="1">
      <alignment horizontal="right"/>
      <protection/>
    </xf>
    <xf numFmtId="0" fontId="3" fillId="0" borderId="31" xfId="158" applyFont="1" applyBorder="1" applyAlignment="1">
      <alignment horizontal="right"/>
      <protection/>
    </xf>
    <xf numFmtId="0" fontId="2" fillId="0" borderId="29" xfId="82" applyFont="1" applyBorder="1">
      <alignment/>
      <protection/>
    </xf>
    <xf numFmtId="0" fontId="2" fillId="0" borderId="29" xfId="82" applyFont="1" applyBorder="1" applyAlignment="1">
      <alignment horizontal="center"/>
      <protection/>
    </xf>
    <xf numFmtId="0" fontId="2" fillId="0" borderId="30" xfId="82" applyFont="1" applyBorder="1">
      <alignment/>
      <protection/>
    </xf>
    <xf numFmtId="0" fontId="2" fillId="0" borderId="19" xfId="158" applyFont="1" applyBorder="1">
      <alignment/>
      <protection/>
    </xf>
    <xf numFmtId="0" fontId="0" fillId="0" borderId="26" xfId="82" applyNumberFormat="1" applyFont="1" applyFill="1" applyBorder="1" applyAlignment="1">
      <alignment horizontal="left" vertical="top" wrapText="1"/>
      <protection/>
    </xf>
    <xf numFmtId="0" fontId="0" fillId="0" borderId="26" xfId="82" applyNumberFormat="1" applyFont="1" applyFill="1" applyBorder="1" applyAlignment="1">
      <alignment vertical="top" wrapText="1"/>
      <protection/>
    </xf>
    <xf numFmtId="0" fontId="0" fillId="0" borderId="26" xfId="82" applyNumberFormat="1" applyFont="1" applyFill="1" applyBorder="1" applyAlignment="1">
      <alignment horizontal="center" vertical="top" wrapText="1"/>
      <protection/>
    </xf>
    <xf numFmtId="1" fontId="0" fillId="0" borderId="26" xfId="82" applyNumberFormat="1" applyFont="1" applyFill="1" applyBorder="1" applyAlignment="1">
      <alignment horizontal="center" vertical="top" wrapText="1"/>
      <protection/>
    </xf>
    <xf numFmtId="0" fontId="8" fillId="0" borderId="26" xfId="68" applyNumberFormat="1" applyFont="1" applyFill="1" applyBorder="1" applyAlignment="1" applyProtection="1">
      <alignment horizontal="center" vertical="top" wrapText="1"/>
      <protection/>
    </xf>
    <xf numFmtId="1" fontId="0" fillId="0" borderId="21" xfId="82" applyNumberFormat="1" applyFont="1" applyFill="1" applyBorder="1" applyAlignment="1">
      <alignment horizontal="center" vertical="top" wrapText="1"/>
      <protection/>
    </xf>
    <xf numFmtId="0" fontId="0" fillId="0" borderId="21" xfId="161" applyFont="1" applyFill="1" applyBorder="1" applyAlignment="1">
      <alignment horizontal="left" vertical="top" wrapText="1"/>
      <protection/>
    </xf>
    <xf numFmtId="1" fontId="0" fillId="0" borderId="21" xfId="82" applyNumberFormat="1" applyFont="1" applyFill="1" applyBorder="1" applyAlignment="1">
      <alignment horizontal="center" vertical="top"/>
      <protection/>
    </xf>
    <xf numFmtId="1" fontId="0" fillId="0" borderId="21" xfId="82" applyNumberFormat="1" applyFont="1" applyFill="1" applyBorder="1" applyAlignment="1">
      <alignment horizontal="left" vertical="top" wrapText="1"/>
      <protection/>
    </xf>
    <xf numFmtId="0" fontId="11" fillId="0" borderId="21" xfId="68" applyNumberFormat="1" applyFont="1" applyFill="1" applyBorder="1" applyAlignment="1" applyProtection="1">
      <alignment horizontal="left" vertical="top" wrapText="1"/>
      <protection/>
    </xf>
    <xf numFmtId="1" fontId="0" fillId="0" borderId="21" xfId="158" applyNumberFormat="1" applyFont="1" applyFill="1" applyBorder="1" applyAlignment="1">
      <alignment horizontal="center" vertical="top"/>
      <protection/>
    </xf>
    <xf numFmtId="187" fontId="10" fillId="0" borderId="21" xfId="161" applyNumberFormat="1" applyFont="1" applyFill="1" applyBorder="1" applyAlignment="1">
      <alignment horizontal="left" vertical="top" wrapText="1"/>
      <protection/>
    </xf>
    <xf numFmtId="190" fontId="0" fillId="0" borderId="25" xfId="161" applyNumberFormat="1" applyFont="1" applyFill="1" applyBorder="1" applyAlignment="1">
      <alignment horizontal="center" vertical="top" wrapText="1"/>
      <protection/>
    </xf>
    <xf numFmtId="0" fontId="0" fillId="0" borderId="42" xfId="82" applyNumberFormat="1" applyFont="1" applyFill="1" applyBorder="1" applyAlignment="1">
      <alignment horizontal="left" vertical="top" wrapText="1"/>
      <protection/>
    </xf>
    <xf numFmtId="191" fontId="0" fillId="0" borderId="41" xfId="161" applyNumberFormat="1" applyFont="1" applyFill="1" applyBorder="1" applyAlignment="1">
      <alignment horizontal="center" vertical="top" wrapText="1"/>
      <protection/>
    </xf>
    <xf numFmtId="0" fontId="0" fillId="0" borderId="42" xfId="82" applyNumberFormat="1" applyFont="1" applyFill="1" applyBorder="1" applyAlignment="1">
      <alignment vertical="top" wrapText="1"/>
      <protection/>
    </xf>
    <xf numFmtId="191" fontId="0" fillId="0" borderId="42" xfId="161" applyNumberFormat="1" applyFont="1" applyFill="1" applyBorder="1" applyAlignment="1">
      <alignment horizontal="center" vertical="top" wrapText="1"/>
      <protection/>
    </xf>
    <xf numFmtId="0" fontId="0" fillId="0" borderId="42" xfId="82" applyNumberFormat="1" applyFont="1" applyFill="1" applyBorder="1" applyAlignment="1" quotePrefix="1">
      <alignment horizontal="center" vertical="top" wrapText="1"/>
      <protection/>
    </xf>
    <xf numFmtId="0" fontId="0" fillId="0" borderId="42" xfId="82" applyNumberFormat="1" applyFont="1" applyFill="1" applyBorder="1" applyAlignment="1">
      <alignment horizontal="center" vertical="top" wrapText="1"/>
      <protection/>
    </xf>
    <xf numFmtId="188" fontId="0" fillId="0" borderId="42" xfId="82" applyNumberFormat="1" applyFont="1" applyFill="1" applyBorder="1" applyAlignment="1" quotePrefix="1">
      <alignment horizontal="center" vertical="top" wrapText="1"/>
      <protection/>
    </xf>
    <xf numFmtId="1" fontId="0" fillId="0" borderId="42" xfId="82" applyNumberFormat="1" applyFont="1" applyFill="1" applyBorder="1" applyAlignment="1">
      <alignment horizontal="center" vertical="top" wrapText="1"/>
      <protection/>
    </xf>
    <xf numFmtId="0" fontId="8" fillId="0" borderId="42" xfId="68" applyNumberFormat="1" applyFont="1" applyFill="1" applyBorder="1" applyAlignment="1" applyProtection="1">
      <alignment horizontal="center" vertical="top" wrapText="1"/>
      <protection/>
    </xf>
    <xf numFmtId="0" fontId="0" fillId="0" borderId="20" xfId="82" applyNumberFormat="1" applyFont="1" applyFill="1" applyBorder="1" applyAlignment="1">
      <alignment horizontal="left" vertical="top" wrapText="1"/>
      <protection/>
    </xf>
    <xf numFmtId="191" fontId="0" fillId="0" borderId="20" xfId="161" applyNumberFormat="1" applyFont="1" applyFill="1" applyBorder="1" applyAlignment="1">
      <alignment horizontal="center" vertical="top" wrapText="1"/>
      <protection/>
    </xf>
    <xf numFmtId="0" fontId="0" fillId="0" borderId="20" xfId="82" applyNumberFormat="1" applyFont="1" applyFill="1" applyBorder="1" applyAlignment="1">
      <alignment vertical="top" wrapText="1"/>
      <protection/>
    </xf>
    <xf numFmtId="15" fontId="0" fillId="0" borderId="20" xfId="158" applyNumberFormat="1" applyFont="1" applyBorder="1" applyAlignment="1">
      <alignment vertical="top"/>
      <protection/>
    </xf>
    <xf numFmtId="0" fontId="0" fillId="0" borderId="20" xfId="82" applyNumberFormat="1" applyFont="1" applyFill="1" applyBorder="1" applyAlignment="1">
      <alignment horizontal="center" vertical="top" wrapText="1"/>
      <protection/>
    </xf>
    <xf numFmtId="188" fontId="0" fillId="0" borderId="20" xfId="82" applyNumberFormat="1" applyFont="1" applyFill="1" applyBorder="1" applyAlignment="1" quotePrefix="1">
      <alignment horizontal="center" vertical="top" wrapText="1"/>
      <protection/>
    </xf>
    <xf numFmtId="1" fontId="0" fillId="0" borderId="20" xfId="82" applyNumberFormat="1" applyFont="1" applyFill="1" applyBorder="1" applyAlignment="1">
      <alignment horizontal="center" vertical="top" wrapText="1"/>
      <protection/>
    </xf>
    <xf numFmtId="0" fontId="0" fillId="0" borderId="37" xfId="82" applyNumberFormat="1" applyFont="1" applyFill="1" applyBorder="1" applyAlignment="1">
      <alignment horizontal="left" vertical="top" wrapText="1"/>
      <protection/>
    </xf>
    <xf numFmtId="191" fontId="0" fillId="0" borderId="38" xfId="161" applyNumberFormat="1" applyFont="1" applyFill="1" applyBorder="1" applyAlignment="1">
      <alignment horizontal="center" vertical="top" wrapText="1"/>
      <protection/>
    </xf>
    <xf numFmtId="0" fontId="0" fillId="0" borderId="37" xfId="82" applyNumberFormat="1" applyFont="1" applyFill="1" applyBorder="1" applyAlignment="1">
      <alignment vertical="top" wrapText="1"/>
      <protection/>
    </xf>
    <xf numFmtId="191" fontId="0" fillId="0" borderId="37" xfId="161" applyNumberFormat="1" applyFont="1" applyFill="1" applyBorder="1" applyAlignment="1">
      <alignment horizontal="center" vertical="top" wrapText="1"/>
      <protection/>
    </xf>
    <xf numFmtId="0" fontId="0" fillId="0" borderId="37" xfId="82" applyNumberFormat="1" applyFont="1" applyFill="1" applyBorder="1" applyAlignment="1">
      <alignment horizontal="center" vertical="top" wrapText="1"/>
      <protection/>
    </xf>
    <xf numFmtId="188" fontId="0" fillId="0" borderId="37" xfId="82" applyNumberFormat="1" applyFont="1" applyFill="1" applyBorder="1" applyAlignment="1" quotePrefix="1">
      <alignment horizontal="center" vertical="top" wrapText="1"/>
      <protection/>
    </xf>
    <xf numFmtId="1" fontId="0" fillId="0" borderId="37" xfId="82" applyNumberFormat="1" applyFont="1" applyFill="1" applyBorder="1" applyAlignment="1">
      <alignment horizontal="center" vertical="top" wrapText="1"/>
      <protection/>
    </xf>
    <xf numFmtId="0" fontId="0" fillId="0" borderId="43" xfId="82" applyFont="1" applyFill="1" applyBorder="1" applyAlignment="1">
      <alignment horizontal="center" vertical="top" wrapText="1"/>
      <protection/>
    </xf>
    <xf numFmtId="0" fontId="0" fillId="0" borderId="39" xfId="82" applyNumberFormat="1" applyFont="1" applyFill="1" applyBorder="1" applyAlignment="1">
      <alignment horizontal="left" vertical="top" wrapText="1"/>
      <protection/>
    </xf>
    <xf numFmtId="0" fontId="0" fillId="0" borderId="39" xfId="82" applyNumberFormat="1" applyFont="1" applyFill="1" applyBorder="1" applyAlignment="1">
      <alignment vertical="top" wrapText="1"/>
      <protection/>
    </xf>
    <xf numFmtId="191" fontId="0" fillId="0" borderId="39" xfId="161" applyNumberFormat="1" applyFont="1" applyFill="1" applyBorder="1" applyAlignment="1">
      <alignment horizontal="center" vertical="top" wrapText="1"/>
      <protection/>
    </xf>
    <xf numFmtId="190" fontId="0" fillId="0" borderId="43" xfId="161" applyNumberFormat="1" applyFont="1" applyFill="1" applyBorder="1" applyAlignment="1">
      <alignment horizontal="center" vertical="top" wrapText="1"/>
      <protection/>
    </xf>
    <xf numFmtId="0" fontId="0" fillId="0" borderId="39" xfId="82" applyNumberFormat="1" applyFont="1" applyFill="1" applyBorder="1" applyAlignment="1">
      <alignment horizontal="center" vertical="top" wrapText="1"/>
      <protection/>
    </xf>
    <xf numFmtId="188" fontId="0" fillId="0" borderId="39" xfId="82" applyNumberFormat="1" applyFont="1" applyFill="1" applyBorder="1" applyAlignment="1" quotePrefix="1">
      <alignment horizontal="center" vertical="top" wrapText="1"/>
      <protection/>
    </xf>
    <xf numFmtId="1" fontId="0" fillId="0" borderId="39" xfId="82" applyNumberFormat="1" applyFont="1" applyFill="1" applyBorder="1" applyAlignment="1">
      <alignment horizontal="center" vertical="top" wrapText="1"/>
      <protection/>
    </xf>
    <xf numFmtId="0" fontId="8" fillId="0" borderId="40" xfId="68" applyNumberFormat="1" applyFont="1" applyFill="1" applyBorder="1" applyAlignment="1" applyProtection="1">
      <alignment horizontal="center" vertical="top" wrapText="1"/>
      <protection/>
    </xf>
    <xf numFmtId="0" fontId="0" fillId="0" borderId="20" xfId="82" applyFont="1" applyFill="1" applyBorder="1" applyAlignment="1">
      <alignment horizontal="center" vertical="top" wrapText="1"/>
      <protection/>
    </xf>
    <xf numFmtId="190" fontId="0" fillId="0" borderId="20" xfId="161" applyNumberFormat="1" applyFont="1" applyFill="1" applyBorder="1" applyAlignment="1">
      <alignment horizontal="center" vertical="top" wrapText="1"/>
      <protection/>
    </xf>
    <xf numFmtId="0" fontId="0" fillId="0" borderId="20" xfId="82" applyNumberFormat="1" applyFont="1" applyFill="1" applyBorder="1" applyAlignment="1">
      <alignment horizontal="center" vertical="top"/>
      <protection/>
    </xf>
    <xf numFmtId="188" fontId="0" fillId="0" borderId="20" xfId="82" applyNumberFormat="1" applyFont="1" applyFill="1" applyBorder="1" applyAlignment="1">
      <alignment horizontal="center" vertical="top" wrapText="1"/>
      <protection/>
    </xf>
    <xf numFmtId="0" fontId="8" fillId="0" borderId="20" xfId="68" applyNumberFormat="1" applyFont="1" applyFill="1" applyBorder="1" applyAlignment="1" applyProtection="1">
      <alignment vertical="top" wrapText="1"/>
      <protection/>
    </xf>
    <xf numFmtId="191" fontId="0" fillId="0" borderId="20" xfId="161" applyNumberFormat="1" applyFont="1" applyFill="1" applyBorder="1" applyAlignment="1">
      <alignment horizontal="left" vertical="top" wrapText="1"/>
      <protection/>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36" xfId="0" applyFont="1" applyBorder="1" applyAlignment="1">
      <alignment horizontal="left" vertical="top" wrapText="1"/>
    </xf>
    <xf numFmtId="0" fontId="0" fillId="0" borderId="0" xfId="0" applyFont="1" applyBorder="1" applyAlignment="1">
      <alignment horizontal="left"/>
    </xf>
    <xf numFmtId="0" fontId="0" fillId="0" borderId="0" xfId="0" applyFont="1" applyBorder="1" applyAlignment="1">
      <alignment horizontal="left" wrapText="1"/>
    </xf>
    <xf numFmtId="0" fontId="0" fillId="0" borderId="19" xfId="0" applyFont="1" applyBorder="1" applyAlignment="1">
      <alignment horizontal="left" wrapText="1"/>
    </xf>
    <xf numFmtId="0" fontId="0" fillId="0" borderId="31" xfId="0" applyFont="1" applyBorder="1" applyAlignment="1">
      <alignment horizontal="left" wrapText="1"/>
    </xf>
    <xf numFmtId="0" fontId="0" fillId="57" borderId="25" xfId="82" applyFont="1" applyFill="1" applyBorder="1" applyAlignment="1">
      <alignment horizontal="center" vertical="top" wrapText="1"/>
      <protection/>
    </xf>
    <xf numFmtId="190" fontId="0" fillId="57" borderId="25" xfId="161" applyNumberFormat="1" applyFont="1" applyFill="1" applyBorder="1" applyAlignment="1">
      <alignment horizontal="center" vertical="top" wrapText="1"/>
      <protection/>
    </xf>
    <xf numFmtId="0" fontId="0" fillId="57" borderId="21" xfId="82" applyNumberFormat="1" applyFont="1" applyFill="1" applyBorder="1" applyAlignment="1">
      <alignment vertical="top" wrapText="1"/>
      <protection/>
    </xf>
    <xf numFmtId="0" fontId="0" fillId="0" borderId="0" xfId="161" applyFont="1" applyFill="1" applyBorder="1" applyAlignment="1">
      <alignment vertical="top" wrapText="1"/>
      <protection/>
    </xf>
    <xf numFmtId="0" fontId="0" fillId="0" borderId="39" xfId="161" applyFont="1" applyBorder="1" applyAlignment="1">
      <alignment vertical="top"/>
      <protection/>
    </xf>
    <xf numFmtId="0" fontId="0" fillId="0" borderId="39" xfId="161" applyFont="1" applyBorder="1" applyAlignment="1">
      <alignment vertical="top" wrapText="1"/>
      <protection/>
    </xf>
    <xf numFmtId="49" fontId="0" fillId="0" borderId="39" xfId="161" applyNumberFormat="1" applyFont="1" applyBorder="1" applyAlignment="1">
      <alignment vertical="top" wrapText="1"/>
      <protection/>
    </xf>
    <xf numFmtId="187" fontId="0" fillId="0" borderId="39" xfId="161" applyNumberFormat="1" applyFont="1" applyBorder="1" applyAlignment="1">
      <alignment horizontal="center" vertical="top" wrapText="1"/>
      <protection/>
    </xf>
    <xf numFmtId="188" fontId="0" fillId="0" borderId="39" xfId="161" applyNumberFormat="1" applyFont="1" applyBorder="1" applyAlignment="1">
      <alignment horizontal="center" vertical="top" wrapText="1"/>
      <protection/>
    </xf>
    <xf numFmtId="188" fontId="0" fillId="0" borderId="39" xfId="161" applyNumberFormat="1" applyFont="1" applyBorder="1" applyAlignment="1">
      <alignment horizontal="left" vertical="top" wrapText="1"/>
      <protection/>
    </xf>
    <xf numFmtId="0" fontId="0" fillId="0" borderId="0" xfId="161" applyFont="1" applyBorder="1" applyAlignment="1">
      <alignment vertical="top"/>
      <protection/>
    </xf>
    <xf numFmtId="0" fontId="0" fillId="0" borderId="0" xfId="161" applyFont="1" applyBorder="1" applyAlignment="1">
      <alignment vertical="top" wrapText="1"/>
      <protection/>
    </xf>
    <xf numFmtId="49" fontId="0" fillId="0" borderId="0" xfId="161" applyNumberFormat="1" applyFont="1" applyBorder="1" applyAlignment="1">
      <alignment vertical="top" wrapText="1"/>
      <protection/>
    </xf>
    <xf numFmtId="187" fontId="0" fillId="0" borderId="0" xfId="161" applyNumberFormat="1" applyFont="1" applyBorder="1" applyAlignment="1">
      <alignment horizontal="center" vertical="top" wrapText="1"/>
      <protection/>
    </xf>
    <xf numFmtId="188" fontId="0" fillId="0" borderId="0" xfId="161" applyNumberFormat="1" applyFont="1" applyBorder="1" applyAlignment="1">
      <alignment horizontal="center" vertical="top" wrapText="1"/>
      <protection/>
    </xf>
    <xf numFmtId="188" fontId="0" fillId="0" borderId="0" xfId="161" applyNumberFormat="1" applyFont="1" applyBorder="1" applyAlignment="1">
      <alignment horizontal="left" vertical="top" wrapText="1"/>
      <protection/>
    </xf>
    <xf numFmtId="49" fontId="97" fillId="0" borderId="21" xfId="161" applyNumberFormat="1" applyFont="1" applyFill="1" applyBorder="1" applyAlignment="1">
      <alignment vertical="top" wrapText="1"/>
      <protection/>
    </xf>
    <xf numFmtId="49" fontId="0" fillId="0" borderId="21" xfId="161" applyNumberFormat="1" applyFont="1" applyFill="1" applyBorder="1" applyAlignment="1">
      <alignment horizontal="left" vertical="top" wrapText="1"/>
      <protection/>
    </xf>
    <xf numFmtId="0" fontId="0" fillId="0" borderId="42" xfId="82" applyNumberFormat="1" applyFont="1" applyFill="1" applyBorder="1" applyAlignment="1">
      <alignment horizontal="left" vertical="top" wrapText="1"/>
      <protection/>
    </xf>
    <xf numFmtId="0" fontId="97" fillId="0" borderId="42" xfId="82" applyNumberFormat="1" applyFont="1" applyFill="1" applyBorder="1" applyAlignment="1">
      <alignment vertical="top" wrapText="1"/>
      <protection/>
    </xf>
    <xf numFmtId="0" fontId="0" fillId="0" borderId="20" xfId="82" applyNumberFormat="1" applyFont="1" applyFill="1" applyBorder="1" applyAlignment="1">
      <alignment horizontal="left" vertical="top" wrapText="1"/>
      <protection/>
    </xf>
    <xf numFmtId="0" fontId="97" fillId="0" borderId="20" xfId="82" applyNumberFormat="1" applyFont="1" applyFill="1" applyBorder="1" applyAlignment="1">
      <alignment vertical="top" wrapText="1"/>
      <protection/>
    </xf>
    <xf numFmtId="0" fontId="0" fillId="0" borderId="37" xfId="82" applyNumberFormat="1" applyFont="1" applyFill="1" applyBorder="1" applyAlignment="1">
      <alignment horizontal="left" vertical="top" wrapText="1"/>
      <protection/>
    </xf>
    <xf numFmtId="0" fontId="97" fillId="0" borderId="37" xfId="82" applyNumberFormat="1" applyFont="1" applyFill="1" applyBorder="1" applyAlignment="1">
      <alignment vertical="top" wrapText="1"/>
      <protection/>
    </xf>
    <xf numFmtId="0" fontId="97" fillId="0" borderId="37" xfId="82" applyNumberFormat="1" applyFont="1" applyFill="1" applyBorder="1" applyAlignment="1">
      <alignment horizontal="left" vertical="top" wrapText="1"/>
      <protection/>
    </xf>
    <xf numFmtId="0" fontId="0" fillId="57" borderId="21" xfId="82" applyFont="1" applyFill="1" applyBorder="1" applyAlignment="1">
      <alignment horizontal="center" vertical="top" wrapText="1"/>
      <protection/>
    </xf>
    <xf numFmtId="0" fontId="0" fillId="57" borderId="21" xfId="82" applyNumberFormat="1" applyFont="1" applyFill="1" applyBorder="1" applyAlignment="1">
      <alignment horizontal="left" vertical="top" wrapText="1"/>
      <protection/>
    </xf>
    <xf numFmtId="0" fontId="0" fillId="57" borderId="21" xfId="158" applyFont="1" applyFill="1" applyBorder="1" applyAlignment="1">
      <alignment vertical="top"/>
      <protection/>
    </xf>
    <xf numFmtId="191" fontId="0" fillId="57" borderId="21" xfId="161" applyNumberFormat="1" applyFont="1" applyFill="1" applyBorder="1" applyAlignment="1">
      <alignment horizontal="center" vertical="top" wrapText="1"/>
      <protection/>
    </xf>
    <xf numFmtId="191" fontId="0" fillId="57" borderId="21" xfId="161" applyNumberFormat="1" applyFont="1" applyFill="1" applyBorder="1" applyAlignment="1">
      <alignment vertical="top" wrapText="1"/>
      <protection/>
    </xf>
    <xf numFmtId="0" fontId="0" fillId="57" borderId="21" xfId="82" applyNumberFormat="1" applyFont="1" applyFill="1" applyBorder="1" applyAlignment="1" quotePrefix="1">
      <alignment horizontal="center" vertical="top" wrapText="1"/>
      <protection/>
    </xf>
    <xf numFmtId="0" fontId="0" fillId="57" borderId="21" xfId="158" applyFont="1" applyFill="1" applyBorder="1" applyAlignment="1">
      <alignment vertical="top" wrapText="1"/>
      <protection/>
    </xf>
    <xf numFmtId="0" fontId="0" fillId="57" borderId="21" xfId="82" applyNumberFormat="1" applyFont="1" applyFill="1" applyBorder="1" applyAlignment="1">
      <alignment horizontal="center" vertical="top" wrapText="1"/>
      <protection/>
    </xf>
    <xf numFmtId="189" fontId="0" fillId="57" borderId="21" xfId="82" applyNumberFormat="1" applyFont="1" applyFill="1" applyBorder="1" applyAlignment="1">
      <alignment horizontal="center" vertical="top" wrapText="1"/>
      <protection/>
    </xf>
    <xf numFmtId="0" fontId="11" fillId="57" borderId="21" xfId="68" applyNumberFormat="1" applyFont="1" applyFill="1" applyBorder="1" applyAlignment="1" applyProtection="1">
      <alignment horizontal="center" vertical="top" wrapText="1"/>
      <protection/>
    </xf>
    <xf numFmtId="49" fontId="0" fillId="0" borderId="21" xfId="161" applyNumberFormat="1" applyFont="1" applyFill="1" applyBorder="1" applyAlignment="1">
      <alignment vertical="top" wrapText="1"/>
      <protection/>
    </xf>
    <xf numFmtId="49" fontId="0" fillId="57" borderId="21" xfId="161" applyNumberFormat="1" applyFont="1" applyFill="1" applyBorder="1" applyAlignment="1">
      <alignment vertical="top" wrapText="1"/>
      <protection/>
    </xf>
    <xf numFmtId="187" fontId="0" fillId="57" borderId="21" xfId="161" applyNumberFormat="1" applyFont="1" applyFill="1" applyBorder="1" applyAlignment="1">
      <alignment horizontal="center" vertical="top" wrapText="1"/>
      <protection/>
    </xf>
    <xf numFmtId="0" fontId="0" fillId="57" borderId="21" xfId="82" applyNumberFormat="1" applyFont="1" applyFill="1" applyBorder="1" applyAlignment="1">
      <alignment horizontal="center" vertical="top"/>
      <protection/>
    </xf>
    <xf numFmtId="188" fontId="0" fillId="57" borderId="21" xfId="82" applyNumberFormat="1" applyFont="1" applyFill="1" applyBorder="1" applyAlignment="1">
      <alignment horizontal="center" vertical="top" wrapText="1"/>
      <protection/>
    </xf>
    <xf numFmtId="0" fontId="8" fillId="57" borderId="21" xfId="68" applyNumberFormat="1" applyFont="1" applyFill="1" applyBorder="1" applyAlignment="1" applyProtection="1">
      <alignment horizontal="center" vertical="top" wrapText="1"/>
      <protection/>
    </xf>
    <xf numFmtId="0" fontId="0" fillId="57" borderId="21" xfId="82" applyNumberFormat="1" applyFont="1" applyFill="1" applyBorder="1" applyAlignment="1">
      <alignment vertical="top" wrapText="1"/>
      <protection/>
    </xf>
    <xf numFmtId="0" fontId="11" fillId="57" borderId="21" xfId="68" applyNumberFormat="1" applyFont="1" applyFill="1" applyBorder="1" applyAlignment="1" applyProtection="1">
      <alignment vertical="top" wrapText="1"/>
      <protection/>
    </xf>
    <xf numFmtId="0" fontId="0" fillId="57" borderId="21" xfId="82" applyNumberFormat="1" applyFont="1" applyFill="1" applyBorder="1" applyAlignment="1" quotePrefix="1">
      <alignment vertical="top" wrapText="1"/>
      <protection/>
    </xf>
    <xf numFmtId="188" fontId="0" fillId="57" borderId="21" xfId="82" applyNumberFormat="1" applyFont="1" applyFill="1" applyBorder="1" applyAlignment="1">
      <alignment horizontal="left" vertical="top" wrapText="1"/>
      <protection/>
    </xf>
    <xf numFmtId="188" fontId="0" fillId="57" borderId="21" xfId="82" applyNumberFormat="1" applyFont="1" applyFill="1" applyBorder="1" applyAlignment="1">
      <alignment vertical="top" wrapText="1"/>
      <protection/>
    </xf>
    <xf numFmtId="0" fontId="8" fillId="57" borderId="21" xfId="68" applyNumberFormat="1" applyFont="1" applyFill="1" applyBorder="1" applyAlignment="1" applyProtection="1">
      <alignment vertical="top" wrapText="1"/>
      <protection/>
    </xf>
    <xf numFmtId="188" fontId="0" fillId="57" borderId="21" xfId="82" applyNumberFormat="1" applyFont="1" applyFill="1" applyBorder="1" applyAlignment="1" quotePrefix="1">
      <alignment vertical="top" wrapText="1"/>
      <protection/>
    </xf>
    <xf numFmtId="188" fontId="11" fillId="57" borderId="21" xfId="68" applyNumberFormat="1" applyFont="1" applyFill="1" applyBorder="1" applyAlignment="1" applyProtection="1">
      <alignment horizontal="center" vertical="top" wrapText="1"/>
      <protection/>
    </xf>
    <xf numFmtId="190" fontId="0" fillId="57" borderId="21" xfId="161" applyNumberFormat="1" applyFont="1" applyFill="1" applyBorder="1" applyAlignment="1">
      <alignment horizontal="center" vertical="top" wrapText="1"/>
      <protection/>
    </xf>
    <xf numFmtId="188" fontId="0" fillId="57" borderId="21" xfId="82" applyNumberFormat="1" applyFont="1" applyFill="1" applyBorder="1" applyAlignment="1" quotePrefix="1">
      <alignment horizontal="left" vertical="top" wrapText="1"/>
      <protection/>
    </xf>
    <xf numFmtId="0" fontId="0" fillId="57" borderId="25" xfId="82" applyNumberFormat="1" applyFont="1" applyFill="1" applyBorder="1" applyAlignment="1">
      <alignment vertical="top" wrapText="1"/>
      <protection/>
    </xf>
    <xf numFmtId="187" fontId="0" fillId="57" borderId="25" xfId="161" applyNumberFormat="1" applyFont="1" applyFill="1" applyBorder="1" applyAlignment="1">
      <alignment horizontal="center" vertical="top" wrapText="1"/>
      <protection/>
    </xf>
    <xf numFmtId="0" fontId="0" fillId="57" borderId="25" xfId="82" applyNumberFormat="1" applyFont="1" applyFill="1" applyBorder="1" applyAlignment="1">
      <alignment horizontal="center" vertical="top"/>
      <protection/>
    </xf>
    <xf numFmtId="188" fontId="0" fillId="57" borderId="25" xfId="82" applyNumberFormat="1" applyFont="1" applyFill="1" applyBorder="1" applyAlignment="1">
      <alignment horizontal="center" vertical="top" wrapText="1"/>
      <protection/>
    </xf>
    <xf numFmtId="0" fontId="11" fillId="57" borderId="25" xfId="68" applyNumberFormat="1" applyFont="1" applyFill="1" applyBorder="1" applyAlignment="1" applyProtection="1">
      <alignment vertical="top" wrapText="1"/>
      <protection/>
    </xf>
    <xf numFmtId="0" fontId="99" fillId="0" borderId="27" xfId="158" applyFont="1" applyFill="1" applyBorder="1" applyAlignment="1">
      <alignment horizontal="left"/>
      <protection/>
    </xf>
    <xf numFmtId="0" fontId="0" fillId="0" borderId="19" xfId="158" applyFont="1" applyFill="1" applyBorder="1">
      <alignment/>
      <protection/>
    </xf>
    <xf numFmtId="0" fontId="6" fillId="55" borderId="32" xfId="158" applyFont="1" applyFill="1" applyBorder="1" applyAlignment="1">
      <alignment horizontal="left" wrapText="1"/>
      <protection/>
    </xf>
    <xf numFmtId="0" fontId="0" fillId="0" borderId="0" xfId="0" applyFont="1" applyBorder="1" applyAlignment="1">
      <alignment horizontal="center" wrapText="1"/>
    </xf>
    <xf numFmtId="0" fontId="0" fillId="0" borderId="36" xfId="0" applyFont="1" applyBorder="1" applyAlignment="1">
      <alignment horizontal="left" wrapText="1"/>
    </xf>
    <xf numFmtId="188" fontId="97" fillId="57" borderId="26" xfId="82" applyNumberFormat="1" applyFont="1" applyFill="1" applyBorder="1" applyAlignment="1" quotePrefix="1">
      <alignment horizontal="left" vertical="top" wrapText="1"/>
      <protection/>
    </xf>
    <xf numFmtId="188" fontId="97" fillId="57" borderId="21" xfId="82" applyNumberFormat="1" applyFont="1" applyFill="1" applyBorder="1" applyAlignment="1" quotePrefix="1">
      <alignment horizontal="left" vertical="top" wrapText="1"/>
      <protection/>
    </xf>
    <xf numFmtId="0" fontId="97" fillId="57" borderId="21" xfId="158" applyFont="1" applyFill="1" applyBorder="1" applyAlignment="1" quotePrefix="1">
      <alignment horizontal="left" vertical="top" wrapText="1"/>
      <protection/>
    </xf>
    <xf numFmtId="188" fontId="97" fillId="57" borderId="21" xfId="82" applyNumberFormat="1" applyFont="1" applyFill="1" applyBorder="1" applyAlignment="1">
      <alignment horizontal="left" vertical="top" wrapText="1"/>
      <protection/>
    </xf>
    <xf numFmtId="188" fontId="100" fillId="57" borderId="21" xfId="82" applyNumberFormat="1" applyFont="1" applyFill="1" applyBorder="1" applyAlignment="1" quotePrefix="1">
      <alignment horizontal="left" vertical="top" wrapText="1"/>
      <protection/>
    </xf>
    <xf numFmtId="188" fontId="97" fillId="57" borderId="42" xfId="82" applyNumberFormat="1" applyFont="1" applyFill="1" applyBorder="1" applyAlignment="1" quotePrefix="1">
      <alignment horizontal="left" vertical="top" wrapText="1"/>
      <protection/>
    </xf>
    <xf numFmtId="188" fontId="97" fillId="57" borderId="20" xfId="82" applyNumberFormat="1" applyFont="1" applyFill="1" applyBorder="1" applyAlignment="1" quotePrefix="1">
      <alignment horizontal="left" vertical="top" wrapText="1"/>
      <protection/>
    </xf>
    <xf numFmtId="188" fontId="97" fillId="57" borderId="37" xfId="82" applyNumberFormat="1" applyFont="1" applyFill="1" applyBorder="1" applyAlignment="1" quotePrefix="1">
      <alignment horizontal="left" vertical="top" wrapText="1"/>
      <protection/>
    </xf>
    <xf numFmtId="188" fontId="97" fillId="57" borderId="39" xfId="82" applyNumberFormat="1" applyFont="1" applyFill="1" applyBorder="1" applyAlignment="1" quotePrefix="1">
      <alignment horizontal="left" vertical="top" wrapText="1"/>
      <protection/>
    </xf>
    <xf numFmtId="2" fontId="9" fillId="56" borderId="20" xfId="0" applyNumberFormat="1" applyFont="1" applyFill="1" applyBorder="1" applyAlignment="1">
      <alignment horizontal="center" vertical="top" wrapText="1"/>
    </xf>
    <xf numFmtId="1" fontId="9" fillId="56" borderId="20" xfId="0" applyNumberFormat="1" applyFont="1" applyFill="1" applyBorder="1" applyAlignment="1">
      <alignment horizontal="left" vertical="top" wrapText="1"/>
    </xf>
    <xf numFmtId="0" fontId="9" fillId="56" borderId="20" xfId="0" applyFont="1" applyFill="1" applyBorder="1" applyAlignment="1">
      <alignment vertical="top" wrapText="1"/>
    </xf>
    <xf numFmtId="0" fontId="101" fillId="0" borderId="44" xfId="0" applyFont="1" applyBorder="1" applyAlignment="1">
      <alignment vertical="top" wrapText="1"/>
    </xf>
    <xf numFmtId="0" fontId="101" fillId="0" borderId="44" xfId="0" applyFont="1" applyFill="1" applyBorder="1" applyAlignment="1">
      <alignment horizontal="center" vertical="top" wrapText="1"/>
    </xf>
    <xf numFmtId="0" fontId="101" fillId="0" borderId="44" xfId="0" applyFont="1" applyBorder="1" applyAlignment="1">
      <alignment horizontal="center" vertical="top" wrapText="1"/>
    </xf>
    <xf numFmtId="0" fontId="101" fillId="0" borderId="44" xfId="0" applyFont="1" applyFill="1" applyBorder="1" applyAlignment="1">
      <alignment vertical="top" wrapText="1"/>
    </xf>
    <xf numFmtId="0" fontId="101" fillId="23" borderId="44" xfId="0" applyFont="1" applyFill="1" applyBorder="1" applyAlignment="1">
      <alignment horizontal="center" vertical="top" wrapText="1"/>
    </xf>
    <xf numFmtId="0" fontId="101" fillId="0" borderId="44" xfId="0" applyFont="1" applyBorder="1" applyAlignment="1">
      <alignment/>
    </xf>
    <xf numFmtId="1" fontId="9" fillId="0" borderId="44" xfId="0" applyNumberFormat="1" applyFont="1" applyFill="1" applyBorder="1" applyAlignment="1">
      <alignment horizontal="left" vertical="top" wrapText="1"/>
    </xf>
    <xf numFmtId="0" fontId="9" fillId="0" borderId="44" xfId="0" applyFont="1" applyFill="1" applyBorder="1" applyAlignment="1">
      <alignment vertical="top"/>
    </xf>
    <xf numFmtId="2" fontId="9" fillId="0" borderId="44" xfId="0" applyNumberFormat="1" applyFont="1" applyFill="1" applyBorder="1" applyAlignment="1">
      <alignment horizontal="center" vertical="top"/>
    </xf>
    <xf numFmtId="0" fontId="101" fillId="0" borderId="45" xfId="0" applyFont="1" applyBorder="1" applyAlignment="1">
      <alignment vertical="top" wrapText="1"/>
    </xf>
    <xf numFmtId="0" fontId="101" fillId="0" borderId="45" xfId="0" applyFont="1" applyFill="1" applyBorder="1" applyAlignment="1">
      <alignment horizontal="center" vertical="top" wrapText="1"/>
    </xf>
    <xf numFmtId="0" fontId="101" fillId="0" borderId="45" xfId="0" applyFont="1" applyBorder="1" applyAlignment="1">
      <alignment horizontal="center" vertical="top" wrapText="1"/>
    </xf>
    <xf numFmtId="0" fontId="9" fillId="0" borderId="20" xfId="0" applyFont="1" applyBorder="1" applyAlignment="1">
      <alignment horizontal="center" vertical="top"/>
    </xf>
    <xf numFmtId="0" fontId="101" fillId="0" borderId="20" xfId="0" applyFont="1" applyBorder="1" applyAlignment="1">
      <alignment vertical="top" wrapText="1"/>
    </xf>
    <xf numFmtId="187" fontId="9" fillId="0" borderId="20" xfId="162" applyNumberFormat="1" applyFont="1" applyFill="1" applyBorder="1" applyAlignment="1">
      <alignment horizontal="center" vertical="top" wrapText="1"/>
      <protection/>
    </xf>
    <xf numFmtId="0" fontId="101" fillId="0" borderId="20" xfId="0" applyFont="1" applyBorder="1" applyAlignment="1">
      <alignment horizontal="center" vertical="top"/>
    </xf>
    <xf numFmtId="0" fontId="101" fillId="0" borderId="20" xfId="0" applyFont="1" applyBorder="1" applyAlignment="1">
      <alignment wrapText="1"/>
    </xf>
    <xf numFmtId="0" fontId="9" fillId="0" borderId="20" xfId="159" applyFont="1" applyFill="1" applyBorder="1" applyAlignment="1">
      <alignment horizontal="left" vertical="top"/>
      <protection/>
    </xf>
    <xf numFmtId="2" fontId="9" fillId="0" borderId="20" xfId="0" applyNumberFormat="1" applyFont="1" applyFill="1" applyBorder="1" applyAlignment="1">
      <alignment horizontal="center" vertical="top" wrapText="1"/>
    </xf>
    <xf numFmtId="0" fontId="2" fillId="56" borderId="0" xfId="0" applyFont="1" applyFill="1" applyBorder="1" applyAlignment="1">
      <alignment vertical="top" wrapText="1"/>
    </xf>
    <xf numFmtId="1" fontId="9" fillId="56" borderId="20" xfId="0" applyNumberFormat="1" applyFont="1" applyFill="1" applyBorder="1" applyAlignment="1">
      <alignment horizontal="center" vertical="top"/>
    </xf>
    <xf numFmtId="187" fontId="9" fillId="56" borderId="20" xfId="0" applyNumberFormat="1" applyFont="1" applyFill="1" applyBorder="1" applyAlignment="1">
      <alignment horizontal="center" vertical="top" wrapText="1"/>
    </xf>
    <xf numFmtId="0" fontId="102" fillId="56" borderId="20" xfId="0" applyFont="1" applyFill="1" applyBorder="1" applyAlignment="1">
      <alignment horizontal="center" vertical="top" wrapText="1"/>
    </xf>
    <xf numFmtId="0" fontId="9" fillId="56" borderId="20" xfId="0" applyFont="1" applyFill="1" applyBorder="1" applyAlignment="1" quotePrefix="1">
      <alignment horizontal="center" vertical="top" wrapText="1"/>
    </xf>
    <xf numFmtId="0" fontId="9" fillId="0" borderId="20" xfId="0" applyFont="1" applyFill="1" applyBorder="1" applyAlignment="1">
      <alignment horizontal="left" vertical="top" wrapText="1"/>
    </xf>
    <xf numFmtId="0" fontId="2" fillId="0" borderId="0" xfId="0" applyFont="1" applyFill="1" applyBorder="1" applyAlignment="1">
      <alignment/>
    </xf>
    <xf numFmtId="0" fontId="2" fillId="0" borderId="0" xfId="0" applyFont="1" applyFill="1" applyBorder="1" applyAlignment="1">
      <alignment vertical="top" wrapText="1"/>
    </xf>
    <xf numFmtId="189" fontId="9" fillId="0" borderId="20" xfId="108" applyNumberFormat="1" applyFont="1" applyFill="1" applyBorder="1" applyAlignment="1">
      <alignment horizontal="center" vertical="top" wrapText="1"/>
    </xf>
    <xf numFmtId="0" fontId="0" fillId="55" borderId="27" xfId="159" applyFont="1" applyFill="1" applyBorder="1" applyAlignment="1">
      <alignment horizontal="left"/>
      <protection/>
    </xf>
    <xf numFmtId="43" fontId="16" fillId="0" borderId="34" xfId="100" applyFont="1" applyBorder="1" applyAlignment="1">
      <alignment/>
    </xf>
    <xf numFmtId="0" fontId="0" fillId="0" borderId="20" xfId="158" applyFont="1" applyBorder="1">
      <alignment/>
      <protection/>
    </xf>
    <xf numFmtId="0" fontId="0" fillId="0" borderId="20" xfId="158" applyFont="1" applyBorder="1" applyAlignment="1">
      <alignment horizontal="center"/>
      <protection/>
    </xf>
    <xf numFmtId="192" fontId="0" fillId="55" borderId="20" xfId="82" applyNumberFormat="1" applyFont="1" applyFill="1" applyBorder="1" applyAlignment="1">
      <alignment horizontal="center" vertical="top"/>
      <protection/>
    </xf>
    <xf numFmtId="0" fontId="0" fillId="0" borderId="31" xfId="89" applyFont="1" applyBorder="1" applyAlignment="1">
      <alignment vertical="top"/>
      <protection/>
    </xf>
    <xf numFmtId="0" fontId="13" fillId="0" borderId="40" xfId="89" applyFont="1" applyBorder="1" applyAlignment="1">
      <alignment horizontal="center" vertical="top" wrapText="1"/>
      <protection/>
    </xf>
    <xf numFmtId="0" fontId="13" fillId="0" borderId="40" xfId="89" applyFont="1" applyBorder="1" applyAlignment="1">
      <alignment horizontal="left" vertical="top" wrapText="1"/>
      <protection/>
    </xf>
    <xf numFmtId="0" fontId="13" fillId="0" borderId="40" xfId="89" applyFont="1" applyBorder="1" applyAlignment="1">
      <alignment vertical="top"/>
      <protection/>
    </xf>
    <xf numFmtId="0" fontId="13" fillId="0" borderId="40" xfId="89" applyFont="1" applyBorder="1" applyAlignment="1">
      <alignment horizontal="left" vertical="top"/>
      <protection/>
    </xf>
    <xf numFmtId="0" fontId="0" fillId="55" borderId="28" xfId="88" applyFont="1" applyFill="1" applyBorder="1" applyAlignment="1">
      <alignment horizontal="left" vertical="top"/>
      <protection/>
    </xf>
    <xf numFmtId="0" fontId="0" fillId="55" borderId="36" xfId="87" applyFont="1" applyFill="1" applyBorder="1" applyAlignment="1">
      <alignment horizontal="right"/>
      <protection/>
    </xf>
    <xf numFmtId="192" fontId="0" fillId="0" borderId="38" xfId="88" applyNumberFormat="1" applyFont="1" applyBorder="1" applyAlignment="1">
      <alignment horizontal="center" vertical="top"/>
      <protection/>
    </xf>
    <xf numFmtId="2" fontId="0" fillId="0" borderId="38" xfId="88" applyNumberFormat="1" applyFont="1" applyBorder="1" applyAlignment="1">
      <alignment horizontal="center" vertical="top"/>
      <protection/>
    </xf>
    <xf numFmtId="192" fontId="0" fillId="0" borderId="39" xfId="88" applyNumberFormat="1" applyFont="1" applyBorder="1" applyAlignment="1">
      <alignment horizontal="center" vertical="top"/>
      <protection/>
    </xf>
    <xf numFmtId="2" fontId="0" fillId="0" borderId="39" xfId="88" applyNumberFormat="1" applyFont="1" applyBorder="1" applyAlignment="1">
      <alignment horizontal="center" vertical="top"/>
      <protection/>
    </xf>
    <xf numFmtId="192" fontId="0" fillId="0" borderId="37" xfId="0" applyNumberFormat="1" applyFont="1" applyBorder="1" applyAlignment="1">
      <alignment horizontal="center"/>
    </xf>
    <xf numFmtId="192" fontId="0" fillId="0" borderId="37" xfId="88" applyNumberFormat="1" applyFont="1" applyBorder="1" applyAlignment="1">
      <alignment horizontal="center" vertical="top"/>
      <protection/>
    </xf>
    <xf numFmtId="2" fontId="0" fillId="0" borderId="37" xfId="88" applyNumberFormat="1" applyFont="1" applyBorder="1" applyAlignment="1">
      <alignment horizontal="center" vertical="top"/>
      <protection/>
    </xf>
    <xf numFmtId="0" fontId="0" fillId="0" borderId="37" xfId="88" applyFont="1" applyBorder="1" applyAlignment="1">
      <alignment horizontal="center" vertical="top"/>
      <protection/>
    </xf>
    <xf numFmtId="4" fontId="0" fillId="0" borderId="37" xfId="0" applyNumberFormat="1" applyFont="1" applyBorder="1" applyAlignment="1">
      <alignment horizontal="center"/>
    </xf>
    <xf numFmtId="192" fontId="0" fillId="21" borderId="20" xfId="82" applyNumberFormat="1" applyFont="1" applyFill="1" applyBorder="1" applyAlignment="1">
      <alignment horizontal="center"/>
      <protection/>
    </xf>
    <xf numFmtId="0" fontId="0" fillId="21" borderId="20" xfId="158" applyFont="1" applyFill="1" applyBorder="1" applyAlignment="1">
      <alignment horizontal="center"/>
      <protection/>
    </xf>
    <xf numFmtId="192" fontId="6" fillId="21" borderId="20" xfId="82" applyNumberFormat="1" applyFont="1" applyFill="1" applyBorder="1" applyAlignment="1">
      <alignment horizontal="center"/>
      <protection/>
    </xf>
    <xf numFmtId="188" fontId="5" fillId="0" borderId="0" xfId="158" applyNumberFormat="1" applyFont="1" applyBorder="1">
      <alignment/>
      <protection/>
    </xf>
    <xf numFmtId="0" fontId="0" fillId="21" borderId="20" xfId="82" applyFont="1" applyFill="1" applyBorder="1" applyAlignment="1">
      <alignment vertical="top" wrapText="1"/>
      <protection/>
    </xf>
    <xf numFmtId="192" fontId="0" fillId="0" borderId="20" xfId="82" applyNumberFormat="1" applyFont="1" applyFill="1" applyBorder="1" applyAlignment="1" quotePrefix="1">
      <alignment horizontal="center"/>
      <protection/>
    </xf>
    <xf numFmtId="192" fontId="0" fillId="0" borderId="20" xfId="82" applyNumberFormat="1" applyFont="1" applyFill="1" applyBorder="1" applyAlignment="1">
      <alignment horizontal="center"/>
      <protection/>
    </xf>
    <xf numFmtId="192" fontId="0" fillId="0" borderId="37" xfId="82" applyNumberFormat="1" applyFont="1" applyFill="1" applyBorder="1" applyAlignment="1">
      <alignment horizontal="center"/>
      <protection/>
    </xf>
    <xf numFmtId="192" fontId="14" fillId="0" borderId="37" xfId="100" applyNumberFormat="1" applyFont="1" applyFill="1" applyBorder="1" applyAlignment="1">
      <alignment horizontal="center"/>
    </xf>
    <xf numFmtId="189" fontId="14" fillId="0" borderId="37" xfId="100" applyNumberFormat="1" applyFont="1" applyFill="1" applyBorder="1" applyAlignment="1">
      <alignment horizontal="center"/>
    </xf>
    <xf numFmtId="0" fontId="98" fillId="0" borderId="38" xfId="0" applyFont="1" applyBorder="1" applyAlignment="1">
      <alignment horizontal="center" vertical="center" wrapText="1"/>
    </xf>
    <xf numFmtId="0" fontId="5" fillId="0" borderId="37" xfId="82" applyFont="1" applyFill="1" applyBorder="1" applyAlignment="1">
      <alignment horizontal="left" vertical="center" wrapText="1"/>
      <protection/>
    </xf>
    <xf numFmtId="0" fontId="14" fillId="55" borderId="29" xfId="82" applyFont="1" applyFill="1" applyBorder="1" applyAlignment="1">
      <alignment horizontal="left"/>
      <protection/>
    </xf>
    <xf numFmtId="0" fontId="5" fillId="55" borderId="19" xfId="82" applyFont="1" applyFill="1" applyBorder="1" applyAlignment="1">
      <alignment horizontal="left"/>
      <protection/>
    </xf>
    <xf numFmtId="0" fontId="5" fillId="0" borderId="38" xfId="0" applyFont="1" applyBorder="1" applyAlignment="1">
      <alignment horizontal="center" vertical="top" wrapText="1"/>
    </xf>
    <xf numFmtId="0" fontId="5" fillId="0" borderId="39" xfId="0" applyFont="1" applyBorder="1" applyAlignment="1">
      <alignment horizontal="center" vertical="top" wrapText="1"/>
    </xf>
    <xf numFmtId="0" fontId="5" fillId="0" borderId="33" xfId="0" applyFont="1" applyBorder="1" applyAlignment="1">
      <alignment horizontal="center" vertical="top" wrapText="1"/>
    </xf>
    <xf numFmtId="0" fontId="5" fillId="0" borderId="32" xfId="0" applyFont="1" applyBorder="1" applyAlignment="1">
      <alignment horizontal="center" vertical="top" wrapText="1"/>
    </xf>
    <xf numFmtId="0" fontId="5" fillId="0" borderId="37" xfId="0" applyFont="1" applyBorder="1" applyAlignment="1">
      <alignment horizontal="center" vertical="top" wrapText="1"/>
    </xf>
    <xf numFmtId="0" fontId="5" fillId="0" borderId="38" xfId="82" applyFont="1" applyBorder="1" applyAlignment="1">
      <alignment horizontal="center"/>
      <protection/>
    </xf>
    <xf numFmtId="0" fontId="5" fillId="0" borderId="38" xfId="0" applyFont="1" applyFill="1" applyBorder="1" applyAlignment="1">
      <alignment horizontal="center" vertical="top" wrapText="1"/>
    </xf>
    <xf numFmtId="0" fontId="14" fillId="55" borderId="20" xfId="82" applyFont="1" applyFill="1" applyBorder="1" applyAlignment="1">
      <alignment horizontal="center" vertical="center" wrapText="1"/>
      <protection/>
    </xf>
    <xf numFmtId="0" fontId="5" fillId="0" borderId="37" xfId="82" applyFont="1" applyBorder="1">
      <alignment/>
      <protection/>
    </xf>
    <xf numFmtId="0" fontId="5" fillId="0" borderId="39" xfId="82" applyFont="1" applyBorder="1">
      <alignment/>
      <protection/>
    </xf>
    <xf numFmtId="0" fontId="5" fillId="0" borderId="39" xfId="82" applyFont="1" applyBorder="1" applyAlignment="1">
      <alignment wrapText="1"/>
      <protection/>
    </xf>
    <xf numFmtId="0" fontId="46" fillId="0" borderId="37" xfId="82" applyFont="1" applyBorder="1" applyAlignment="1">
      <alignment horizontal="center"/>
      <protection/>
    </xf>
    <xf numFmtId="0" fontId="46" fillId="0" borderId="38" xfId="82" applyFont="1" applyBorder="1" applyAlignment="1">
      <alignment horizontal="center"/>
      <protection/>
    </xf>
    <xf numFmtId="0" fontId="46" fillId="0" borderId="39" xfId="82" applyFont="1" applyBorder="1" applyAlignment="1">
      <alignment horizontal="center"/>
      <protection/>
    </xf>
    <xf numFmtId="0" fontId="14" fillId="0" borderId="0" xfId="82" applyFont="1">
      <alignment/>
      <protection/>
    </xf>
    <xf numFmtId="0" fontId="103" fillId="0" borderId="33" xfId="0" applyFont="1" applyFill="1" applyBorder="1" applyAlignment="1">
      <alignment horizontal="justify"/>
    </xf>
    <xf numFmtId="0" fontId="103" fillId="0" borderId="32" xfId="0" applyFont="1" applyFill="1" applyBorder="1" applyAlignment="1">
      <alignment horizontal="justify"/>
    </xf>
    <xf numFmtId="0" fontId="103" fillId="0" borderId="32" xfId="0" applyFont="1" applyFill="1" applyBorder="1" applyAlignment="1">
      <alignment/>
    </xf>
    <xf numFmtId="0" fontId="103" fillId="0" borderId="38" xfId="0" applyFont="1" applyFill="1" applyBorder="1" applyAlignment="1">
      <alignment horizontal="justify"/>
    </xf>
    <xf numFmtId="0" fontId="103" fillId="0" borderId="39" xfId="0" applyFont="1" applyFill="1" applyBorder="1" applyAlignment="1">
      <alignment/>
    </xf>
    <xf numFmtId="0" fontId="103" fillId="0" borderId="39" xfId="0" applyFont="1" applyFill="1" applyBorder="1" applyAlignment="1">
      <alignment horizontal="justify"/>
    </xf>
    <xf numFmtId="0" fontId="103" fillId="0" borderId="37" xfId="0" applyFont="1" applyFill="1" applyBorder="1" applyAlignment="1">
      <alignment horizontal="justify"/>
    </xf>
    <xf numFmtId="0" fontId="103" fillId="0" borderId="32" xfId="0" applyFont="1" applyFill="1" applyBorder="1" applyAlignment="1">
      <alignment horizontal="left"/>
    </xf>
    <xf numFmtId="189" fontId="5" fillId="0" borderId="38" xfId="100" applyNumberFormat="1" applyFont="1" applyFill="1" applyBorder="1" applyAlignment="1">
      <alignment horizontal="left"/>
    </xf>
    <xf numFmtId="0" fontId="98" fillId="0" borderId="39" xfId="0" applyFont="1" applyFill="1" applyBorder="1" applyAlignment="1">
      <alignment horizontal="center"/>
    </xf>
    <xf numFmtId="0" fontId="5" fillId="0" borderId="36" xfId="82" applyFont="1" applyFill="1" applyBorder="1" applyAlignment="1">
      <alignment horizontal="left" vertical="center" wrapText="1"/>
      <protection/>
    </xf>
    <xf numFmtId="189" fontId="5" fillId="0" borderId="36" xfId="100" applyNumberFormat="1" applyFont="1" applyFill="1" applyBorder="1" applyAlignment="1">
      <alignment horizontal="left"/>
    </xf>
    <xf numFmtId="189" fontId="48" fillId="0" borderId="38" xfId="100" applyNumberFormat="1" applyFont="1" applyFill="1" applyBorder="1" applyAlignment="1">
      <alignment horizontal="left"/>
    </xf>
    <xf numFmtId="189" fontId="46" fillId="0" borderId="38" xfId="100" applyNumberFormat="1" applyFont="1" applyFill="1" applyBorder="1" applyAlignment="1">
      <alignment horizontal="center"/>
    </xf>
    <xf numFmtId="0" fontId="48" fillId="0" borderId="39" xfId="82" applyFont="1" applyFill="1" applyBorder="1" applyAlignment="1">
      <alignment horizontal="left" vertical="center" wrapText="1"/>
      <protection/>
    </xf>
    <xf numFmtId="0" fontId="5" fillId="0" borderId="0" xfId="82" applyFont="1" applyFill="1">
      <alignment/>
      <protection/>
    </xf>
    <xf numFmtId="0" fontId="5" fillId="0" borderId="0" xfId="82" applyFont="1" applyFill="1" applyAlignment="1">
      <alignment horizontal="left"/>
      <protection/>
    </xf>
    <xf numFmtId="0" fontId="104" fillId="0" borderId="38" xfId="0" applyFont="1" applyFill="1" applyBorder="1" applyAlignment="1">
      <alignment horizontal="center" wrapText="1"/>
    </xf>
    <xf numFmtId="0" fontId="98" fillId="0" borderId="39" xfId="0" applyFont="1" applyFill="1" applyBorder="1" applyAlignment="1">
      <alignment horizontal="center" vertical="center" wrapText="1"/>
    </xf>
    <xf numFmtId="0" fontId="104" fillId="0" borderId="39" xfId="0" applyFont="1" applyFill="1" applyBorder="1" applyAlignment="1">
      <alignment horizontal="center" wrapText="1"/>
    </xf>
    <xf numFmtId="0" fontId="5" fillId="0" borderId="38" xfId="0" applyFont="1" applyFill="1" applyBorder="1" applyAlignment="1">
      <alignment/>
    </xf>
    <xf numFmtId="0" fontId="46" fillId="0" borderId="38" xfId="0" applyFont="1" applyFill="1" applyBorder="1" applyAlignment="1">
      <alignment horizontal="center"/>
    </xf>
    <xf numFmtId="0" fontId="5" fillId="0" borderId="39" xfId="0" applyFont="1" applyFill="1" applyBorder="1" applyAlignment="1">
      <alignment/>
    </xf>
    <xf numFmtId="0" fontId="46" fillId="0" borderId="39" xfId="0" applyFont="1" applyFill="1" applyBorder="1" applyAlignment="1">
      <alignment horizontal="center"/>
    </xf>
    <xf numFmtId="0" fontId="5" fillId="0" borderId="37" xfId="0" applyFont="1" applyFill="1" applyBorder="1" applyAlignment="1">
      <alignment/>
    </xf>
    <xf numFmtId="0" fontId="46" fillId="0" borderId="37" xfId="0" applyFont="1" applyFill="1" applyBorder="1" applyAlignment="1">
      <alignment horizontal="center"/>
    </xf>
    <xf numFmtId="0" fontId="98" fillId="0" borderId="38" xfId="0" applyFont="1" applyFill="1" applyBorder="1" applyAlignment="1">
      <alignment horizontal="center"/>
    </xf>
    <xf numFmtId="0" fontId="103" fillId="0" borderId="38" xfId="0" applyFont="1" applyFill="1" applyBorder="1" applyAlignment="1">
      <alignment/>
    </xf>
    <xf numFmtId="0" fontId="103" fillId="0" borderId="39" xfId="0" applyFont="1" applyFill="1" applyBorder="1" applyAlignment="1">
      <alignment horizontal="left"/>
    </xf>
    <xf numFmtId="0" fontId="103" fillId="0" borderId="37" xfId="0" applyFont="1" applyFill="1" applyBorder="1" applyAlignment="1">
      <alignment/>
    </xf>
    <xf numFmtId="49" fontId="0" fillId="0" borderId="20" xfId="82" applyNumberFormat="1" applyFont="1" applyFill="1" applyBorder="1" applyAlignment="1">
      <alignment vertical="top" wrapText="1"/>
      <protection/>
    </xf>
    <xf numFmtId="0" fontId="0" fillId="0" borderId="20" xfId="158" applyFont="1" applyFill="1" applyBorder="1" applyAlignment="1">
      <alignment horizontal="center"/>
      <protection/>
    </xf>
    <xf numFmtId="0" fontId="0" fillId="0" borderId="20" xfId="158" applyFont="1" applyFill="1" applyBorder="1">
      <alignment/>
      <protection/>
    </xf>
    <xf numFmtId="192" fontId="6" fillId="0" borderId="20" xfId="82" applyNumberFormat="1" applyFont="1" applyFill="1" applyBorder="1" applyAlignment="1">
      <alignment horizontal="center"/>
      <protection/>
    </xf>
    <xf numFmtId="192" fontId="5" fillId="0" borderId="19" xfId="158" applyNumberFormat="1" applyFont="1" applyBorder="1" applyAlignment="1">
      <alignment/>
      <protection/>
    </xf>
    <xf numFmtId="0" fontId="102" fillId="0" borderId="0" xfId="159" applyFont="1" applyFill="1">
      <alignment/>
      <protection/>
    </xf>
    <xf numFmtId="0" fontId="52" fillId="29" borderId="20" xfId="0" applyFont="1" applyFill="1" applyBorder="1" applyAlignment="1">
      <alignment horizontal="left" vertical="top" wrapText="1"/>
    </xf>
    <xf numFmtId="0" fontId="9" fillId="29" borderId="20" xfId="0" applyFont="1" applyFill="1" applyBorder="1" applyAlignment="1">
      <alignment horizontal="center" vertical="top" wrapText="1"/>
    </xf>
    <xf numFmtId="187" fontId="9" fillId="29" borderId="20" xfId="0" applyNumberFormat="1" applyFont="1" applyFill="1" applyBorder="1" applyAlignment="1" quotePrefix="1">
      <alignment horizontal="center" vertical="top" wrapText="1"/>
    </xf>
    <xf numFmtId="0" fontId="9" fillId="29" borderId="20" xfId="68" applyFont="1" applyFill="1" applyBorder="1" applyAlignment="1" applyProtection="1">
      <alignment vertical="top" wrapText="1"/>
      <protection/>
    </xf>
    <xf numFmtId="2" fontId="9" fillId="29" borderId="20" xfId="0" applyNumberFormat="1" applyFont="1" applyFill="1" applyBorder="1" applyAlignment="1">
      <alignment horizontal="center" vertical="top" wrapText="1"/>
    </xf>
    <xf numFmtId="0" fontId="9" fillId="29" borderId="20" xfId="0" applyFont="1" applyFill="1" applyBorder="1" applyAlignment="1">
      <alignment horizontal="left" vertical="top" wrapText="1"/>
    </xf>
    <xf numFmtId="0" fontId="9" fillId="29" borderId="20" xfId="0" applyFont="1" applyFill="1" applyBorder="1" applyAlignment="1">
      <alignment vertical="top" wrapText="1"/>
    </xf>
    <xf numFmtId="0" fontId="9" fillId="55" borderId="0" xfId="0" applyFont="1" applyFill="1" applyBorder="1" applyAlignment="1">
      <alignment horizontal="left" vertical="top" wrapText="1"/>
    </xf>
    <xf numFmtId="1" fontId="9" fillId="29" borderId="20" xfId="0" applyNumberFormat="1" applyFont="1" applyFill="1" applyBorder="1" applyAlignment="1">
      <alignment horizontal="center" vertical="top"/>
    </xf>
    <xf numFmtId="0" fontId="52" fillId="29" borderId="20" xfId="116" applyFont="1" applyFill="1" applyBorder="1" applyAlignment="1">
      <alignment vertical="top" wrapText="1"/>
      <protection/>
    </xf>
    <xf numFmtId="0" fontId="52" fillId="29" borderId="20" xfId="117" applyFont="1" applyFill="1" applyBorder="1" applyAlignment="1">
      <alignment vertical="top" wrapText="1"/>
      <protection/>
    </xf>
    <xf numFmtId="0" fontId="52" fillId="29" borderId="20" xfId="118" applyFont="1" applyFill="1" applyBorder="1" applyAlignment="1">
      <alignment horizontal="left" vertical="top" wrapText="1"/>
      <protection/>
    </xf>
    <xf numFmtId="17" fontId="9" fillId="29" borderId="20" xfId="0" applyNumberFormat="1" applyFont="1" applyFill="1" applyBorder="1" applyAlignment="1">
      <alignment horizontal="center" vertical="top" wrapText="1"/>
    </xf>
    <xf numFmtId="1" fontId="9" fillId="29" borderId="20" xfId="0" applyNumberFormat="1" applyFont="1" applyFill="1" applyBorder="1" applyAlignment="1">
      <alignment vertical="top" wrapText="1"/>
    </xf>
    <xf numFmtId="0" fontId="9" fillId="55" borderId="0" xfId="0" applyFont="1" applyFill="1" applyBorder="1" applyAlignment="1">
      <alignment vertical="top" wrapText="1"/>
    </xf>
    <xf numFmtId="0" fontId="52" fillId="29" borderId="20" xfId="119" applyFont="1" applyFill="1" applyBorder="1" applyAlignment="1">
      <alignment vertical="top" wrapText="1"/>
      <protection/>
    </xf>
    <xf numFmtId="0" fontId="52" fillId="29" borderId="20" xfId="120" applyFont="1" applyFill="1" applyBorder="1" applyAlignment="1">
      <alignment horizontal="left" vertical="top" wrapText="1"/>
      <protection/>
    </xf>
    <xf numFmtId="0" fontId="52" fillId="29" borderId="20" xfId="122" applyFont="1" applyFill="1" applyBorder="1" applyAlignment="1">
      <alignment horizontal="left" vertical="top" wrapText="1"/>
      <protection/>
    </xf>
    <xf numFmtId="0" fontId="52" fillId="29" borderId="20" xfId="123" applyFont="1" applyFill="1" applyBorder="1" applyAlignment="1">
      <alignment horizontal="left" vertical="top" wrapText="1"/>
      <protection/>
    </xf>
    <xf numFmtId="0" fontId="52" fillId="29" borderId="20" xfId="124" applyFont="1" applyFill="1" applyBorder="1" applyAlignment="1">
      <alignment horizontal="left" vertical="top" wrapText="1"/>
      <protection/>
    </xf>
    <xf numFmtId="0" fontId="52" fillId="29" borderId="20" xfId="125" applyFont="1" applyFill="1" applyBorder="1" applyAlignment="1">
      <alignment horizontal="left" vertical="top" wrapText="1"/>
      <protection/>
    </xf>
    <xf numFmtId="187" fontId="9" fillId="29" borderId="20" xfId="0" applyNumberFormat="1" applyFont="1" applyFill="1" applyBorder="1" applyAlignment="1">
      <alignment horizontal="center" vertical="top" wrapText="1"/>
    </xf>
    <xf numFmtId="0" fontId="9" fillId="29" borderId="21" xfId="70" applyFont="1" applyFill="1" applyBorder="1" applyAlignment="1" applyProtection="1">
      <alignment vertical="top" wrapText="1"/>
      <protection/>
    </xf>
    <xf numFmtId="0" fontId="52" fillId="29" borderId="20" xfId="132" applyFont="1" applyFill="1" applyBorder="1" applyAlignment="1">
      <alignment horizontal="left" vertical="top" wrapText="1"/>
      <protection/>
    </xf>
    <xf numFmtId="0" fontId="52" fillId="29" borderId="20" xfId="133" applyFont="1" applyFill="1" applyBorder="1" applyAlignment="1">
      <alignment horizontal="left" vertical="top" wrapText="1"/>
      <protection/>
    </xf>
    <xf numFmtId="0" fontId="9" fillId="29" borderId="20" xfId="0" applyFont="1" applyFill="1" applyBorder="1" applyAlignment="1" quotePrefix="1">
      <alignment horizontal="center" vertical="top" wrapText="1"/>
    </xf>
    <xf numFmtId="0" fontId="52" fillId="29" borderId="20" xfId="136" applyFont="1" applyFill="1" applyBorder="1" applyAlignment="1">
      <alignment horizontal="left" vertical="top" wrapText="1"/>
      <protection/>
    </xf>
    <xf numFmtId="0" fontId="52" fillId="29" borderId="20" xfId="137" applyFont="1" applyFill="1" applyBorder="1" applyAlignment="1">
      <alignment horizontal="left" vertical="top" wrapText="1"/>
      <protection/>
    </xf>
    <xf numFmtId="0" fontId="52" fillId="29" borderId="20" xfId="143" applyFont="1" applyFill="1" applyBorder="1" applyAlignment="1">
      <alignment horizontal="left" vertical="top" wrapText="1"/>
      <protection/>
    </xf>
    <xf numFmtId="0" fontId="52" fillId="29" borderId="20" xfId="144" applyFont="1" applyFill="1" applyBorder="1" applyAlignment="1">
      <alignment horizontal="left" vertical="top" wrapText="1"/>
      <protection/>
    </xf>
    <xf numFmtId="0" fontId="9" fillId="0" borderId="0" xfId="0" applyFont="1" applyFill="1" applyBorder="1" applyAlignment="1">
      <alignment vertical="top" wrapText="1"/>
    </xf>
    <xf numFmtId="0" fontId="9" fillId="58" borderId="20" xfId="0" applyFont="1" applyFill="1" applyBorder="1" applyAlignment="1">
      <alignment horizontal="center" vertical="top" wrapText="1"/>
    </xf>
    <xf numFmtId="0" fontId="9" fillId="58" borderId="20" xfId="0" applyFont="1" applyFill="1" applyBorder="1" applyAlignment="1">
      <alignment vertical="top" wrapText="1"/>
    </xf>
    <xf numFmtId="0" fontId="52" fillId="58" borderId="20" xfId="0" applyFont="1" applyFill="1" applyBorder="1" applyAlignment="1" applyProtection="1">
      <alignment vertical="top" wrapText="1"/>
      <protection/>
    </xf>
    <xf numFmtId="0" fontId="47" fillId="0" borderId="37" xfId="82" applyFont="1" applyFill="1" applyBorder="1" applyAlignment="1">
      <alignment horizontal="center" vertical="center" wrapText="1"/>
      <protection/>
    </xf>
    <xf numFmtId="0" fontId="105" fillId="0" borderId="32" xfId="0" applyFont="1" applyFill="1" applyBorder="1" applyAlignment="1">
      <alignment horizontal="justify"/>
    </xf>
    <xf numFmtId="0" fontId="5" fillId="0" borderId="39" xfId="82" applyFont="1" applyFill="1" applyBorder="1">
      <alignment/>
      <protection/>
    </xf>
    <xf numFmtId="0" fontId="5" fillId="0" borderId="38" xfId="82" applyFont="1" applyFill="1" applyBorder="1">
      <alignment/>
      <protection/>
    </xf>
    <xf numFmtId="0" fontId="106" fillId="0" borderId="39" xfId="0" applyFont="1" applyFill="1" applyBorder="1" applyAlignment="1">
      <alignment horizontal="center"/>
    </xf>
    <xf numFmtId="0" fontId="106" fillId="0" borderId="38" xfId="0" applyFont="1" applyFill="1" applyBorder="1" applyAlignment="1">
      <alignment horizontal="center"/>
    </xf>
    <xf numFmtId="0" fontId="106" fillId="0" borderId="37" xfId="0" applyFont="1" applyFill="1" applyBorder="1" applyAlignment="1">
      <alignment horizontal="center"/>
    </xf>
    <xf numFmtId="0" fontId="51" fillId="0" borderId="39" xfId="0" applyFont="1" applyFill="1" applyBorder="1" applyAlignment="1">
      <alignment horizontal="center"/>
    </xf>
    <xf numFmtId="0" fontId="107" fillId="0" borderId="0" xfId="83" applyFont="1" applyFill="1" applyBorder="1">
      <alignment/>
      <protection/>
    </xf>
    <xf numFmtId="0" fontId="2" fillId="0" borderId="0" xfId="83" applyFill="1" applyBorder="1">
      <alignment/>
      <protection/>
    </xf>
    <xf numFmtId="0" fontId="0" fillId="59" borderId="0" xfId="0" applyFill="1" applyAlignment="1">
      <alignment/>
    </xf>
    <xf numFmtId="0" fontId="6" fillId="0" borderId="46" xfId="0" applyFont="1" applyBorder="1" applyAlignment="1">
      <alignment/>
    </xf>
    <xf numFmtId="0" fontId="6" fillId="0" borderId="46" xfId="0" applyFont="1" applyBorder="1" applyAlignment="1">
      <alignment horizontal="left"/>
    </xf>
    <xf numFmtId="0" fontId="0" fillId="0" borderId="46" xfId="0" applyBorder="1" applyAlignment="1">
      <alignment/>
    </xf>
    <xf numFmtId="187" fontId="0" fillId="0" borderId="46" xfId="0" applyNumberFormat="1" applyBorder="1" applyAlignment="1">
      <alignment/>
    </xf>
    <xf numFmtId="192" fontId="2" fillId="0" borderId="0" xfId="82" applyNumberFormat="1">
      <alignment/>
      <protection/>
    </xf>
    <xf numFmtId="189" fontId="2" fillId="0" borderId="0" xfId="82" applyNumberFormat="1">
      <alignment/>
      <protection/>
    </xf>
    <xf numFmtId="192" fontId="5" fillId="0" borderId="19" xfId="82" applyNumberFormat="1" applyFont="1" applyBorder="1" applyAlignment="1">
      <alignment/>
      <protection/>
    </xf>
    <xf numFmtId="192" fontId="0" fillId="0" borderId="0" xfId="88" applyNumberFormat="1" applyFont="1" applyAlignment="1">
      <alignment vertical="top"/>
      <protection/>
    </xf>
    <xf numFmtId="192" fontId="0" fillId="57" borderId="20" xfId="82" applyNumberFormat="1" applyFont="1" applyFill="1" applyBorder="1" applyAlignment="1">
      <alignment horizontal="center"/>
      <protection/>
    </xf>
    <xf numFmtId="188" fontId="6" fillId="57" borderId="38" xfId="161" applyNumberFormat="1" applyFont="1" applyFill="1" applyBorder="1" applyAlignment="1">
      <alignment horizontal="center" vertical="top" wrapText="1"/>
      <protection/>
    </xf>
    <xf numFmtId="188" fontId="6" fillId="57" borderId="39" xfId="161" applyNumberFormat="1" applyFont="1" applyFill="1" applyBorder="1" applyAlignment="1">
      <alignment horizontal="center" vertical="top" wrapText="1"/>
      <protection/>
    </xf>
    <xf numFmtId="0" fontId="0" fillId="57" borderId="39" xfId="161" applyFont="1" applyFill="1" applyBorder="1" applyAlignment="1">
      <alignment vertical="top"/>
      <protection/>
    </xf>
    <xf numFmtId="0" fontId="9" fillId="57" borderId="39" xfId="161" applyFont="1" applyFill="1" applyBorder="1" applyAlignment="1">
      <alignment vertical="top" wrapText="1"/>
      <protection/>
    </xf>
    <xf numFmtId="0" fontId="9" fillId="57" borderId="39" xfId="0" applyFont="1" applyFill="1" applyBorder="1" applyAlignment="1">
      <alignment horizontal="left" vertical="top"/>
    </xf>
    <xf numFmtId="187" fontId="9" fillId="57" borderId="39" xfId="161" applyNumberFormat="1" applyFont="1" applyFill="1" applyBorder="1" applyAlignment="1">
      <alignment horizontal="center" vertical="top" wrapText="1"/>
      <protection/>
    </xf>
    <xf numFmtId="188" fontId="9" fillId="57" borderId="39" xfId="0" applyNumberFormat="1" applyFont="1" applyFill="1" applyBorder="1" applyAlignment="1">
      <alignment horizontal="center" vertical="top"/>
    </xf>
    <xf numFmtId="188" fontId="0" fillId="57" borderId="39" xfId="161" applyNumberFormat="1" applyFont="1" applyFill="1" applyBorder="1" applyAlignment="1">
      <alignment horizontal="center" vertical="top" wrapText="1"/>
      <protection/>
    </xf>
    <xf numFmtId="188" fontId="9" fillId="57" borderId="39" xfId="80" applyNumberFormat="1" applyFont="1" applyFill="1" applyBorder="1" applyAlignment="1">
      <alignment horizontal="center" vertical="top"/>
      <protection/>
    </xf>
    <xf numFmtId="188" fontId="0" fillId="57" borderId="39" xfId="161" applyNumberFormat="1" applyFont="1" applyFill="1" applyBorder="1" applyAlignment="1">
      <alignment horizontal="left" vertical="top" wrapText="1"/>
      <protection/>
    </xf>
    <xf numFmtId="192" fontId="6" fillId="57" borderId="20" xfId="82" applyNumberFormat="1" applyFont="1" applyFill="1" applyBorder="1" applyAlignment="1">
      <alignment horizontal="center"/>
      <protection/>
    </xf>
    <xf numFmtId="192" fontId="5" fillId="57" borderId="37" xfId="82" applyNumberFormat="1" applyFont="1" applyFill="1" applyBorder="1" applyAlignment="1">
      <alignment horizontal="center"/>
      <protection/>
    </xf>
    <xf numFmtId="192" fontId="14" fillId="57" borderId="37" xfId="82" applyNumberFormat="1" applyFont="1" applyFill="1" applyBorder="1" applyAlignment="1">
      <alignment horizontal="center"/>
      <protection/>
    </xf>
    <xf numFmtId="0" fontId="9" fillId="33" borderId="20" xfId="0" applyFont="1" applyFill="1" applyBorder="1" applyAlignment="1">
      <alignment horizontal="justify" vertical="top" wrapText="1"/>
    </xf>
    <xf numFmtId="0" fontId="9" fillId="33" borderId="20" xfId="159" applyFont="1" applyFill="1" applyBorder="1" applyAlignment="1">
      <alignment horizontal="center" vertical="top" wrapText="1"/>
      <protection/>
    </xf>
    <xf numFmtId="0" fontId="9" fillId="0" borderId="0" xfId="159" applyFont="1" applyAlignment="1">
      <alignment wrapText="1"/>
      <protection/>
    </xf>
    <xf numFmtId="0" fontId="9" fillId="0" borderId="0" xfId="159" applyFont="1">
      <alignment/>
      <protection/>
    </xf>
    <xf numFmtId="0" fontId="9" fillId="33" borderId="20" xfId="0" applyFont="1" applyFill="1" applyBorder="1" applyAlignment="1">
      <alignment horizontal="left" vertical="top" wrapText="1"/>
    </xf>
    <xf numFmtId="0" fontId="9" fillId="33" borderId="38" xfId="159" applyFont="1" applyFill="1" applyBorder="1" applyAlignment="1">
      <alignment horizontal="center" vertical="top" wrapText="1"/>
      <protection/>
    </xf>
    <xf numFmtId="0" fontId="9" fillId="33" borderId="37" xfId="159" applyFont="1" applyFill="1" applyBorder="1" applyAlignment="1">
      <alignment horizontal="center" vertical="top" wrapText="1"/>
      <protection/>
    </xf>
    <xf numFmtId="0" fontId="9" fillId="33" borderId="20" xfId="159" applyFont="1" applyFill="1" applyBorder="1" applyAlignment="1">
      <alignment horizontal="left" vertical="top" wrapText="1"/>
      <protection/>
    </xf>
    <xf numFmtId="0" fontId="9" fillId="33" borderId="20" xfId="159" applyFont="1" applyFill="1" applyBorder="1" applyAlignment="1">
      <alignment horizontal="center" vertical="top" wrapText="1"/>
      <protection/>
    </xf>
    <xf numFmtId="0" fontId="9" fillId="33" borderId="20" xfId="159" applyFont="1" applyFill="1" applyBorder="1" applyAlignment="1">
      <alignment horizontal="center" vertical="top"/>
      <protection/>
    </xf>
    <xf numFmtId="16" fontId="9" fillId="33" borderId="20" xfId="159" applyNumberFormat="1" applyFont="1" applyFill="1" applyBorder="1" applyAlignment="1" quotePrefix="1">
      <alignment horizontal="center" vertical="top" wrapText="1"/>
      <protection/>
    </xf>
    <xf numFmtId="0" fontId="9" fillId="33" borderId="20" xfId="0" applyFont="1" applyFill="1" applyBorder="1" applyAlignment="1">
      <alignment vertical="top" wrapText="1"/>
    </xf>
    <xf numFmtId="2" fontId="9" fillId="33" borderId="20" xfId="159" applyNumberFormat="1" applyFont="1" applyFill="1" applyBorder="1" applyAlignment="1">
      <alignment horizontal="center" vertical="top" wrapText="1"/>
      <protection/>
    </xf>
    <xf numFmtId="0" fontId="104" fillId="0" borderId="0" xfId="156" applyFont="1">
      <alignment/>
      <protection/>
    </xf>
    <xf numFmtId="0" fontId="108" fillId="60" borderId="20" xfId="156" applyFont="1" applyFill="1" applyBorder="1" applyAlignment="1">
      <alignment horizontal="center"/>
      <protection/>
    </xf>
    <xf numFmtId="0" fontId="108" fillId="60" borderId="20" xfId="0" applyFont="1" applyFill="1" applyBorder="1" applyAlignment="1">
      <alignment horizontal="center"/>
    </xf>
    <xf numFmtId="0" fontId="108" fillId="54" borderId="20" xfId="0" applyFont="1" applyFill="1" applyBorder="1" applyAlignment="1">
      <alignment vertical="top" wrapText="1"/>
    </xf>
    <xf numFmtId="0" fontId="104" fillId="54" borderId="20" xfId="156" applyFont="1" applyFill="1" applyBorder="1">
      <alignment/>
      <protection/>
    </xf>
    <xf numFmtId="0" fontId="104" fillId="54" borderId="20" xfId="0" applyFont="1" applyFill="1" applyBorder="1" applyAlignment="1">
      <alignment/>
    </xf>
    <xf numFmtId="0" fontId="60" fillId="0" borderId="38" xfId="156" applyFont="1" applyBorder="1" applyAlignment="1">
      <alignment horizontal="center"/>
      <protection/>
    </xf>
    <xf numFmtId="0" fontId="60" fillId="0" borderId="38" xfId="0" applyFont="1" applyBorder="1" applyAlignment="1">
      <alignment horizontal="center"/>
    </xf>
    <xf numFmtId="0" fontId="60" fillId="0" borderId="37" xfId="156" applyFont="1" applyBorder="1" applyAlignment="1">
      <alignment horizontal="center"/>
      <protection/>
    </xf>
    <xf numFmtId="0" fontId="104" fillId="0" borderId="37" xfId="156" applyFont="1" applyBorder="1" applyAlignment="1">
      <alignment horizontal="center"/>
      <protection/>
    </xf>
    <xf numFmtId="0" fontId="104" fillId="0" borderId="37" xfId="0" applyFont="1" applyBorder="1" applyAlignment="1">
      <alignment horizontal="center"/>
    </xf>
    <xf numFmtId="2" fontId="60" fillId="0" borderId="38" xfId="156" applyNumberFormat="1" applyFont="1" applyBorder="1" applyAlignment="1">
      <alignment horizontal="center"/>
      <protection/>
    </xf>
    <xf numFmtId="2" fontId="104" fillId="0" borderId="38" xfId="156" applyNumberFormat="1" applyFont="1" applyFill="1" applyBorder="1" applyAlignment="1">
      <alignment horizontal="center"/>
      <protection/>
    </xf>
    <xf numFmtId="0" fontId="104" fillId="0" borderId="38" xfId="0" applyFont="1" applyBorder="1" applyAlignment="1">
      <alignment horizontal="center"/>
    </xf>
    <xf numFmtId="0" fontId="104" fillId="0" borderId="37" xfId="156" applyFont="1" applyFill="1" applyBorder="1" applyAlignment="1">
      <alignment horizontal="center"/>
      <protection/>
    </xf>
    <xf numFmtId="0" fontId="104" fillId="0" borderId="37" xfId="156" applyFont="1" applyFill="1" applyBorder="1" applyAlignment="1">
      <alignment horizontal="center" vertical="top"/>
      <protection/>
    </xf>
    <xf numFmtId="0" fontId="104" fillId="0" borderId="37" xfId="0" applyFont="1" applyBorder="1" applyAlignment="1">
      <alignment horizontal="center" vertical="top"/>
    </xf>
    <xf numFmtId="0" fontId="60" fillId="0" borderId="38" xfId="156" applyFont="1" applyFill="1" applyBorder="1" applyAlignment="1">
      <alignment horizontal="center"/>
      <protection/>
    </xf>
    <xf numFmtId="0" fontId="104" fillId="0" borderId="38" xfId="156" applyFont="1" applyFill="1" applyBorder="1" applyAlignment="1">
      <alignment horizontal="center"/>
      <protection/>
    </xf>
    <xf numFmtId="0" fontId="104" fillId="0" borderId="38" xfId="0" applyFont="1" applyFill="1" applyBorder="1" applyAlignment="1">
      <alignment horizontal="center"/>
    </xf>
    <xf numFmtId="0" fontId="108" fillId="0" borderId="20" xfId="0" applyFont="1" applyBorder="1" applyAlignment="1">
      <alignment horizontal="center" wrapText="1"/>
    </xf>
    <xf numFmtId="0" fontId="60" fillId="0" borderId="20" xfId="156" applyFont="1" applyBorder="1" applyAlignment="1">
      <alignment horizontal="center" vertical="top"/>
      <protection/>
    </xf>
    <xf numFmtId="0" fontId="104" fillId="0" borderId="20" xfId="156" applyFont="1" applyFill="1" applyBorder="1" applyAlignment="1">
      <alignment horizontal="center" vertical="top"/>
      <protection/>
    </xf>
    <xf numFmtId="0" fontId="104" fillId="0" borderId="20" xfId="0" applyFont="1" applyBorder="1" applyAlignment="1">
      <alignment horizontal="center"/>
    </xf>
    <xf numFmtId="1" fontId="60" fillId="0" borderId="39" xfId="156" applyNumberFormat="1" applyFont="1" applyFill="1" applyBorder="1" applyAlignment="1">
      <alignment horizontal="center" vertical="top"/>
      <protection/>
    </xf>
    <xf numFmtId="1" fontId="104" fillId="0" borderId="39" xfId="156" applyNumberFormat="1" applyFont="1" applyFill="1" applyBorder="1" applyAlignment="1">
      <alignment horizontal="center" vertical="top"/>
      <protection/>
    </xf>
    <xf numFmtId="0" fontId="104" fillId="0" borderId="39" xfId="0" applyFont="1" applyBorder="1" applyAlignment="1">
      <alignment horizontal="center"/>
    </xf>
    <xf numFmtId="0" fontId="108" fillId="0" borderId="38" xfId="0" applyFont="1" applyBorder="1" applyAlignment="1">
      <alignment horizontal="center" wrapText="1"/>
    </xf>
    <xf numFmtId="1" fontId="60" fillId="0" borderId="38" xfId="156" applyNumberFormat="1" applyFont="1" applyBorder="1" applyAlignment="1">
      <alignment horizontal="center"/>
      <protection/>
    </xf>
    <xf numFmtId="0" fontId="104" fillId="0" borderId="37" xfId="0" applyFont="1" applyBorder="1" applyAlignment="1">
      <alignment/>
    </xf>
    <xf numFmtId="0" fontId="60" fillId="0" borderId="37" xfId="156" applyFont="1" applyFill="1" applyBorder="1" applyAlignment="1">
      <alignment horizontal="center"/>
      <protection/>
    </xf>
    <xf numFmtId="0" fontId="60" fillId="0" borderId="37" xfId="156" applyFont="1" applyBorder="1" applyAlignment="1">
      <alignment horizontal="center" vertical="top"/>
      <protection/>
    </xf>
    <xf numFmtId="0" fontId="104" fillId="0" borderId="37" xfId="156" applyFont="1" applyBorder="1" applyAlignment="1">
      <alignment horizontal="center" vertical="top"/>
      <protection/>
    </xf>
    <xf numFmtId="189" fontId="60" fillId="0" borderId="38" xfId="100" applyNumberFormat="1" applyFont="1" applyBorder="1" applyAlignment="1">
      <alignment horizontal="center"/>
    </xf>
    <xf numFmtId="189" fontId="104" fillId="0" borderId="38" xfId="100" applyNumberFormat="1" applyFont="1" applyBorder="1" applyAlignment="1">
      <alignment horizontal="center"/>
    </xf>
    <xf numFmtId="0" fontId="60" fillId="54" borderId="20" xfId="156" applyFont="1" applyFill="1" applyBorder="1">
      <alignment/>
      <protection/>
    </xf>
    <xf numFmtId="0" fontId="60" fillId="0" borderId="38" xfId="156" applyFont="1" applyBorder="1" applyAlignment="1">
      <alignment horizontal="center" wrapText="1"/>
      <protection/>
    </xf>
    <xf numFmtId="0" fontId="104" fillId="0" borderId="38" xfId="156" applyFont="1" applyBorder="1" applyAlignment="1">
      <alignment horizontal="center" wrapText="1"/>
      <protection/>
    </xf>
    <xf numFmtId="0" fontId="104" fillId="0" borderId="38" xfId="0" applyFont="1" applyBorder="1" applyAlignment="1">
      <alignment horizontal="center" wrapText="1"/>
    </xf>
    <xf numFmtId="2" fontId="60" fillId="0" borderId="0" xfId="156" applyNumberFormat="1" applyFont="1" applyBorder="1" applyAlignment="1">
      <alignment horizontal="center"/>
      <protection/>
    </xf>
    <xf numFmtId="0" fontId="60" fillId="0" borderId="0" xfId="156" applyFont="1" applyBorder="1" applyAlignment="1">
      <alignment horizontal="center"/>
      <protection/>
    </xf>
    <xf numFmtId="0" fontId="60" fillId="0" borderId="20" xfId="156" applyFont="1" applyFill="1" applyBorder="1" applyAlignment="1">
      <alignment horizontal="center" vertical="top"/>
      <protection/>
    </xf>
    <xf numFmtId="0" fontId="60" fillId="0" borderId="38" xfId="156" applyFont="1" applyBorder="1" applyAlignment="1">
      <alignment horizontal="center" vertical="top"/>
      <protection/>
    </xf>
    <xf numFmtId="0" fontId="60" fillId="0" borderId="38" xfId="0" applyFont="1" applyBorder="1" applyAlignment="1">
      <alignment horizontal="center" vertical="top"/>
    </xf>
    <xf numFmtId="0" fontId="104" fillId="0" borderId="38" xfId="0" applyFont="1" applyBorder="1" applyAlignment="1">
      <alignment horizontal="center" vertical="top"/>
    </xf>
    <xf numFmtId="0" fontId="104" fillId="0" borderId="38" xfId="156" applyFont="1" applyBorder="1" applyAlignment="1">
      <alignment horizontal="center"/>
      <protection/>
    </xf>
    <xf numFmtId="0" fontId="60" fillId="0" borderId="37" xfId="156" applyFont="1" applyFill="1" applyBorder="1" applyAlignment="1">
      <alignment horizontal="center" vertical="top"/>
      <protection/>
    </xf>
    <xf numFmtId="0" fontId="109" fillId="0" borderId="38" xfId="156" applyFont="1" applyBorder="1" applyAlignment="1">
      <alignment horizontal="center"/>
      <protection/>
    </xf>
    <xf numFmtId="0" fontId="109" fillId="0" borderId="38" xfId="0" applyFont="1" applyBorder="1" applyAlignment="1">
      <alignment horizontal="center"/>
    </xf>
    <xf numFmtId="2" fontId="60" fillId="0" borderId="0" xfId="156" applyNumberFormat="1" applyFont="1" applyFill="1" applyBorder="1" applyAlignment="1">
      <alignment horizontal="center"/>
      <protection/>
    </xf>
    <xf numFmtId="0" fontId="60" fillId="0" borderId="0" xfId="156" applyFont="1" applyFill="1" applyBorder="1" applyAlignment="1">
      <alignment horizontal="center"/>
      <protection/>
    </xf>
    <xf numFmtId="0" fontId="109" fillId="0" borderId="38" xfId="156" applyFont="1" applyBorder="1" applyAlignment="1">
      <alignment horizontal="center" wrapText="1"/>
      <protection/>
    </xf>
    <xf numFmtId="0" fontId="109" fillId="0" borderId="38" xfId="0" applyFont="1" applyBorder="1" applyAlignment="1">
      <alignment horizontal="center" wrapText="1"/>
    </xf>
    <xf numFmtId="0" fontId="56" fillId="0" borderId="0" xfId="0" applyFont="1" applyAlignment="1">
      <alignment/>
    </xf>
    <xf numFmtId="0" fontId="104" fillId="0" borderId="0" xfId="0" applyFont="1" applyAlignment="1">
      <alignment/>
    </xf>
    <xf numFmtId="0" fontId="104" fillId="0" borderId="0" xfId="0" applyFont="1" applyFill="1" applyAlignment="1">
      <alignment/>
    </xf>
    <xf numFmtId="0" fontId="108" fillId="0" borderId="20" xfId="0" applyFont="1" applyBorder="1" applyAlignment="1">
      <alignment horizontal="center" vertical="top" wrapText="1"/>
    </xf>
    <xf numFmtId="0" fontId="108" fillId="0" borderId="39" xfId="0" applyFont="1" applyBorder="1" applyAlignment="1">
      <alignment horizontal="center" vertical="top" wrapText="1"/>
    </xf>
    <xf numFmtId="0" fontId="0" fillId="0" borderId="34" xfId="121" applyFont="1" applyBorder="1" applyAlignment="1">
      <alignment horizontal="left"/>
      <protection/>
    </xf>
    <xf numFmtId="0" fontId="0" fillId="0" borderId="35" xfId="121" applyFont="1" applyBorder="1" applyAlignment="1">
      <alignment horizontal="left"/>
      <protection/>
    </xf>
    <xf numFmtId="0" fontId="0" fillId="0" borderId="27" xfId="89" applyFont="1" applyFill="1" applyBorder="1">
      <alignment/>
      <protection/>
    </xf>
    <xf numFmtId="0" fontId="0" fillId="0" borderId="34" xfId="89" applyFont="1" applyBorder="1" applyAlignment="1">
      <alignment vertical="top" wrapText="1"/>
      <protection/>
    </xf>
    <xf numFmtId="0" fontId="0" fillId="0" borderId="35" xfId="89" applyFont="1" applyBorder="1" applyAlignment="1">
      <alignment vertical="top" wrapText="1"/>
      <protection/>
    </xf>
    <xf numFmtId="0" fontId="0" fillId="0" borderId="0" xfId="89" applyFont="1" applyBorder="1" applyAlignment="1">
      <alignment vertical="top" wrapText="1"/>
      <protection/>
    </xf>
    <xf numFmtId="0" fontId="0" fillId="0" borderId="36" xfId="89" applyFont="1" applyBorder="1" applyAlignment="1">
      <alignment vertical="top" wrapText="1"/>
      <protection/>
    </xf>
    <xf numFmtId="0" fontId="0" fillId="0" borderId="32" xfId="89" applyFont="1" applyFill="1" applyBorder="1">
      <alignment/>
      <protection/>
    </xf>
    <xf numFmtId="0" fontId="44" fillId="0" borderId="32" xfId="89" applyFont="1" applyFill="1" applyBorder="1">
      <alignment/>
      <protection/>
    </xf>
    <xf numFmtId="0" fontId="98" fillId="0" borderId="37" xfId="0" applyFont="1" applyFill="1" applyBorder="1" applyAlignment="1">
      <alignment horizontal="center"/>
    </xf>
    <xf numFmtId="0" fontId="98" fillId="0" borderId="20" xfId="0" applyFont="1" applyFill="1" applyBorder="1" applyAlignment="1">
      <alignment horizontal="center"/>
    </xf>
    <xf numFmtId="0" fontId="5" fillId="0" borderId="27" xfId="0" applyFont="1" applyBorder="1" applyAlignment="1">
      <alignment horizontal="center" vertical="top" wrapText="1"/>
    </xf>
    <xf numFmtId="0" fontId="105" fillId="0" borderId="27" xfId="0" applyFont="1" applyFill="1" applyBorder="1" applyAlignment="1">
      <alignment horizontal="justify"/>
    </xf>
    <xf numFmtId="0" fontId="5" fillId="0" borderId="20" xfId="0" applyFont="1" applyBorder="1" applyAlignment="1">
      <alignment horizontal="left" vertical="top" wrapText="1"/>
    </xf>
    <xf numFmtId="0" fontId="5" fillId="0" borderId="20" xfId="0" applyFont="1" applyBorder="1" applyAlignment="1">
      <alignment horizontal="center" vertical="top" wrapText="1"/>
    </xf>
    <xf numFmtId="0" fontId="5" fillId="0" borderId="20" xfId="0" applyFont="1" applyFill="1" applyBorder="1" applyAlignment="1">
      <alignment/>
    </xf>
    <xf numFmtId="0" fontId="46" fillId="0" borderId="20" xfId="0" applyFont="1" applyFill="1" applyBorder="1" applyAlignment="1">
      <alignment horizontal="center"/>
    </xf>
    <xf numFmtId="0" fontId="14" fillId="0" borderId="33" xfId="82" applyFont="1" applyBorder="1">
      <alignment/>
      <protection/>
    </xf>
    <xf numFmtId="0" fontId="0" fillId="0" borderId="34" xfId="82" applyFont="1" applyBorder="1">
      <alignment/>
      <protection/>
    </xf>
    <xf numFmtId="0" fontId="0" fillId="0" borderId="35" xfId="82" applyFont="1" applyBorder="1">
      <alignment/>
      <protection/>
    </xf>
    <xf numFmtId="0" fontId="0" fillId="0" borderId="36" xfId="82" applyFont="1" applyBorder="1">
      <alignment/>
      <protection/>
    </xf>
    <xf numFmtId="0" fontId="5" fillId="0" borderId="27" xfId="82" applyFont="1" applyBorder="1">
      <alignment/>
      <protection/>
    </xf>
    <xf numFmtId="0" fontId="0" fillId="0" borderId="31" xfId="82" applyFont="1" applyBorder="1">
      <alignment/>
      <protection/>
    </xf>
    <xf numFmtId="0" fontId="110" fillId="0" borderId="0" xfId="0" applyFont="1" applyAlignment="1">
      <alignment horizontal="center"/>
    </xf>
    <xf numFmtId="0" fontId="110" fillId="0" borderId="19" xfId="0" applyFont="1" applyBorder="1" applyAlignment="1">
      <alignment horizontal="center"/>
    </xf>
    <xf numFmtId="0" fontId="108" fillId="60" borderId="38" xfId="0" applyFont="1" applyFill="1" applyBorder="1" applyAlignment="1">
      <alignment horizontal="center" vertical="center" wrapText="1"/>
    </xf>
    <xf numFmtId="0" fontId="108" fillId="60" borderId="37" xfId="0" applyFont="1" applyFill="1" applyBorder="1" applyAlignment="1">
      <alignment horizontal="center" vertical="center" wrapText="1"/>
    </xf>
    <xf numFmtId="0" fontId="5" fillId="0" borderId="37" xfId="0" applyFont="1" applyBorder="1" applyAlignment="1">
      <alignment horizontal="center" vertical="center" wrapText="1"/>
    </xf>
    <xf numFmtId="0" fontId="104" fillId="60" borderId="33" xfId="0" applyFont="1" applyFill="1" applyBorder="1" applyAlignment="1">
      <alignment horizontal="center" wrapText="1"/>
    </xf>
    <xf numFmtId="0" fontId="104" fillId="60" borderId="35" xfId="0" applyFont="1" applyFill="1" applyBorder="1" applyAlignment="1">
      <alignment horizontal="center" wrapText="1"/>
    </xf>
    <xf numFmtId="0" fontId="104" fillId="60" borderId="27" xfId="0" applyFont="1" applyFill="1" applyBorder="1" applyAlignment="1">
      <alignment horizontal="center" wrapText="1"/>
    </xf>
    <xf numFmtId="0" fontId="104" fillId="60" borderId="31" xfId="0" applyFont="1" applyFill="1" applyBorder="1" applyAlignment="1">
      <alignment horizontal="center" wrapText="1"/>
    </xf>
    <xf numFmtId="0" fontId="108" fillId="60" borderId="28" xfId="0" applyFont="1" applyFill="1" applyBorder="1" applyAlignment="1">
      <alignment horizontal="center"/>
    </xf>
    <xf numFmtId="0" fontId="108" fillId="60" borderId="29" xfId="0" applyFont="1" applyFill="1" applyBorder="1" applyAlignment="1">
      <alignment horizontal="center"/>
    </xf>
    <xf numFmtId="0" fontId="108" fillId="60" borderId="30" xfId="0" applyFont="1" applyFill="1" applyBorder="1" applyAlignment="1">
      <alignment horizontal="center"/>
    </xf>
    <xf numFmtId="0" fontId="104" fillId="54" borderId="28" xfId="0" applyFont="1" applyFill="1" applyBorder="1" applyAlignment="1">
      <alignment horizontal="center" wrapText="1"/>
    </xf>
    <xf numFmtId="0" fontId="104" fillId="54" borderId="30" xfId="0" applyFont="1" applyFill="1" applyBorder="1" applyAlignment="1">
      <alignment horizontal="center" wrapText="1"/>
    </xf>
    <xf numFmtId="0" fontId="108" fillId="0" borderId="38" xfId="0" applyFont="1" applyBorder="1" applyAlignment="1">
      <alignment vertical="top" wrapText="1"/>
    </xf>
    <xf numFmtId="0" fontId="108" fillId="0" borderId="39" xfId="0" applyFont="1" applyBorder="1" applyAlignment="1">
      <alignment vertical="top" wrapText="1"/>
    </xf>
    <xf numFmtId="0" fontId="108" fillId="0" borderId="37" xfId="0" applyFont="1" applyBorder="1" applyAlignment="1">
      <alignment vertical="top" wrapText="1"/>
    </xf>
    <xf numFmtId="0" fontId="104"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37" xfId="0" applyFont="1" applyFill="1" applyBorder="1" applyAlignment="1">
      <alignment vertical="top" wrapText="1"/>
    </xf>
    <xf numFmtId="0" fontId="108" fillId="0" borderId="33" xfId="0" applyFont="1" applyBorder="1" applyAlignment="1">
      <alignment horizontal="center" wrapText="1"/>
    </xf>
    <xf numFmtId="0" fontId="108" fillId="0" borderId="35" xfId="0" applyFont="1" applyBorder="1" applyAlignment="1">
      <alignment horizontal="center" wrapText="1"/>
    </xf>
    <xf numFmtId="0" fontId="108" fillId="0" borderId="27" xfId="0" applyFont="1" applyBorder="1" applyAlignment="1">
      <alignment horizontal="center" wrapText="1"/>
    </xf>
    <xf numFmtId="0" fontId="108" fillId="0" borderId="31" xfId="0" applyFont="1" applyBorder="1" applyAlignment="1">
      <alignment horizontal="center" wrapText="1"/>
    </xf>
    <xf numFmtId="0" fontId="108" fillId="0" borderId="28" xfId="0" applyFont="1" applyBorder="1" applyAlignment="1">
      <alignment horizontal="center" vertical="top" wrapText="1"/>
    </xf>
    <xf numFmtId="0" fontId="108" fillId="0" borderId="30" xfId="0" applyFont="1" applyBorder="1" applyAlignment="1">
      <alignment horizontal="center" vertical="top" wrapText="1"/>
    </xf>
    <xf numFmtId="0" fontId="108"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108" fillId="0" borderId="33" xfId="0" applyFont="1" applyBorder="1" applyAlignment="1">
      <alignment horizontal="center" vertical="top" wrapText="1"/>
    </xf>
    <xf numFmtId="0" fontId="108" fillId="0" borderId="35" xfId="0" applyFont="1" applyBorder="1" applyAlignment="1">
      <alignment horizontal="center" vertical="top" wrapText="1"/>
    </xf>
    <xf numFmtId="0" fontId="111" fillId="0" borderId="38" xfId="0" applyFont="1" applyBorder="1" applyAlignment="1">
      <alignment vertical="top" wrapText="1"/>
    </xf>
    <xf numFmtId="0" fontId="111" fillId="0" borderId="39" xfId="0" applyFont="1" applyBorder="1" applyAlignment="1">
      <alignment vertical="top" wrapText="1"/>
    </xf>
    <xf numFmtId="0" fontId="111" fillId="0" borderId="37" xfId="0" applyFont="1" applyBorder="1" applyAlignment="1">
      <alignment vertical="top" wrapText="1"/>
    </xf>
    <xf numFmtId="0" fontId="111" fillId="0" borderId="27" xfId="0" applyFont="1" applyBorder="1" applyAlignment="1">
      <alignment horizontal="center" wrapText="1"/>
    </xf>
    <xf numFmtId="0" fontId="111" fillId="0" borderId="31" xfId="0" applyFont="1" applyBorder="1" applyAlignment="1">
      <alignment horizontal="center" wrapText="1"/>
    </xf>
    <xf numFmtId="2" fontId="9" fillId="33" borderId="20" xfId="159" applyNumberFormat="1" applyFont="1" applyFill="1" applyBorder="1" applyAlignment="1">
      <alignment horizontal="center" vertical="top" wrapText="1"/>
      <protection/>
    </xf>
    <xf numFmtId="0" fontId="9" fillId="33" borderId="20" xfId="159" applyFont="1" applyFill="1" applyBorder="1" applyAlignment="1">
      <alignment horizontal="center" vertical="top"/>
      <protection/>
    </xf>
    <xf numFmtId="0" fontId="9" fillId="33" borderId="20" xfId="159" applyFont="1" applyFill="1" applyBorder="1" applyAlignment="1">
      <alignment horizontal="left" vertical="top" wrapText="1"/>
      <protection/>
    </xf>
    <xf numFmtId="0" fontId="9" fillId="33" borderId="20" xfId="159" applyFont="1" applyFill="1" applyBorder="1" applyAlignment="1">
      <alignment horizontal="center" vertical="top" wrapText="1"/>
      <protection/>
    </xf>
    <xf numFmtId="0" fontId="9" fillId="33" borderId="20" xfId="0" applyFont="1" applyFill="1" applyBorder="1" applyAlignment="1">
      <alignment vertical="top" wrapText="1"/>
    </xf>
    <xf numFmtId="0" fontId="9" fillId="33" borderId="38" xfId="0" applyFont="1" applyFill="1" applyBorder="1" applyAlignment="1">
      <alignment vertical="top" wrapText="1"/>
    </xf>
    <xf numFmtId="0" fontId="9" fillId="33" borderId="39" xfId="0" applyFont="1" applyFill="1" applyBorder="1" applyAlignment="1">
      <alignment vertical="top" wrapText="1"/>
    </xf>
    <xf numFmtId="0" fontId="9" fillId="33" borderId="37" xfId="0" applyFont="1" applyFill="1" applyBorder="1" applyAlignment="1">
      <alignment vertical="top" wrapText="1"/>
    </xf>
    <xf numFmtId="16" fontId="9" fillId="33" borderId="20" xfId="159" applyNumberFormat="1" applyFont="1" applyFill="1" applyBorder="1" applyAlignment="1" quotePrefix="1">
      <alignment horizontal="center" vertical="top" wrapText="1"/>
      <protection/>
    </xf>
    <xf numFmtId="0" fontId="9" fillId="33" borderId="38" xfId="0" applyFont="1" applyFill="1" applyBorder="1" applyAlignment="1">
      <alignment horizontal="center" vertical="top" wrapText="1"/>
    </xf>
    <xf numFmtId="0" fontId="9" fillId="33" borderId="37" xfId="0" applyFont="1" applyFill="1" applyBorder="1" applyAlignment="1">
      <alignment horizontal="center" vertical="top" wrapText="1"/>
    </xf>
    <xf numFmtId="2" fontId="9" fillId="33" borderId="38" xfId="159" applyNumberFormat="1" applyFont="1" applyFill="1" applyBorder="1" applyAlignment="1">
      <alignment horizontal="center" vertical="top" wrapText="1"/>
      <protection/>
    </xf>
    <xf numFmtId="2" fontId="9" fillId="33" borderId="37" xfId="159" applyNumberFormat="1" applyFont="1" applyFill="1" applyBorder="1" applyAlignment="1">
      <alignment horizontal="center" vertical="top" wrapText="1"/>
      <protection/>
    </xf>
    <xf numFmtId="0" fontId="9" fillId="33" borderId="38" xfId="159" applyFont="1" applyFill="1" applyBorder="1" applyAlignment="1">
      <alignment horizontal="left" vertical="top" wrapText="1"/>
      <protection/>
    </xf>
    <xf numFmtId="0" fontId="9" fillId="33" borderId="37" xfId="159" applyFont="1" applyFill="1" applyBorder="1" applyAlignment="1">
      <alignment horizontal="left" vertical="top" wrapText="1"/>
      <protection/>
    </xf>
    <xf numFmtId="0" fontId="9" fillId="33" borderId="38" xfId="159" applyFont="1" applyFill="1" applyBorder="1" applyAlignment="1">
      <alignment horizontal="center" vertical="top" wrapText="1"/>
      <protection/>
    </xf>
    <xf numFmtId="0" fontId="9" fillId="33" borderId="37" xfId="159" applyFont="1" applyFill="1" applyBorder="1" applyAlignment="1">
      <alignment horizontal="center" vertical="top" wrapText="1"/>
      <protection/>
    </xf>
    <xf numFmtId="0" fontId="9" fillId="33" borderId="38" xfId="159" applyFont="1" applyFill="1" applyBorder="1" applyAlignment="1" quotePrefix="1">
      <alignment horizontal="center" vertical="top" wrapText="1"/>
      <protection/>
    </xf>
    <xf numFmtId="0" fontId="9" fillId="33" borderId="37" xfId="159" applyFont="1" applyFill="1" applyBorder="1" applyAlignment="1" quotePrefix="1">
      <alignment horizontal="center" vertical="top" wrapText="1"/>
      <protection/>
    </xf>
    <xf numFmtId="0" fontId="7" fillId="33" borderId="0" xfId="68" applyFill="1" applyAlignment="1" applyProtection="1">
      <alignment vertical="top" wrapText="1"/>
      <protection/>
    </xf>
    <xf numFmtId="0" fontId="9" fillId="33" borderId="0" xfId="0" applyFont="1" applyFill="1" applyAlignment="1">
      <alignment vertical="top" wrapText="1"/>
    </xf>
    <xf numFmtId="2" fontId="9" fillId="33" borderId="39" xfId="159" applyNumberFormat="1" applyFont="1" applyFill="1" applyBorder="1" applyAlignment="1">
      <alignment horizontal="center" vertical="top" wrapText="1"/>
      <protection/>
    </xf>
    <xf numFmtId="0" fontId="0" fillId="33" borderId="37" xfId="0" applyFill="1" applyBorder="1" applyAlignment="1">
      <alignment vertical="top" wrapText="1"/>
    </xf>
    <xf numFmtId="16" fontId="9" fillId="33" borderId="38" xfId="159" applyNumberFormat="1" applyFont="1" applyFill="1" applyBorder="1" applyAlignment="1" quotePrefix="1">
      <alignment horizontal="center" vertical="top" wrapText="1"/>
      <protection/>
    </xf>
    <xf numFmtId="16" fontId="9" fillId="33" borderId="37" xfId="159" applyNumberFormat="1" applyFont="1" applyFill="1" applyBorder="1" applyAlignment="1" quotePrefix="1">
      <alignment horizontal="center" vertical="top" wrapText="1"/>
      <protection/>
    </xf>
    <xf numFmtId="0" fontId="9" fillId="33" borderId="39" xfId="159" applyFont="1" applyFill="1" applyBorder="1" applyAlignment="1">
      <alignment horizontal="left" vertical="top" wrapText="1"/>
      <protection/>
    </xf>
    <xf numFmtId="0" fontId="9" fillId="33" borderId="39" xfId="159" applyFont="1" applyFill="1" applyBorder="1" applyAlignment="1">
      <alignment horizontal="center" vertical="top" wrapText="1"/>
      <protection/>
    </xf>
    <xf numFmtId="0" fontId="0" fillId="33" borderId="39" xfId="0" applyFill="1" applyBorder="1" applyAlignment="1">
      <alignment horizontal="center" vertical="top" wrapText="1"/>
    </xf>
    <xf numFmtId="0" fontId="0" fillId="33" borderId="37" xfId="0" applyFill="1" applyBorder="1" applyAlignment="1">
      <alignment horizontal="center" vertical="top" wrapText="1"/>
    </xf>
    <xf numFmtId="0" fontId="9" fillId="33" borderId="39" xfId="0" applyFont="1" applyFill="1" applyBorder="1" applyAlignment="1">
      <alignment horizontal="center" vertical="top" wrapText="1"/>
    </xf>
    <xf numFmtId="0" fontId="9" fillId="33" borderId="38" xfId="159" applyFont="1" applyFill="1" applyBorder="1" applyAlignment="1">
      <alignment horizontal="center" vertical="top"/>
      <protection/>
    </xf>
    <xf numFmtId="0" fontId="9" fillId="33" borderId="37" xfId="159" applyFont="1" applyFill="1" applyBorder="1" applyAlignment="1">
      <alignment horizontal="center" vertical="top"/>
      <protection/>
    </xf>
    <xf numFmtId="0" fontId="54" fillId="33" borderId="38" xfId="68" applyFont="1" applyFill="1" applyBorder="1" applyAlignment="1" applyProtection="1">
      <alignment horizontal="center" vertical="top" wrapText="1"/>
      <protection/>
    </xf>
    <xf numFmtId="0" fontId="54" fillId="33" borderId="37" xfId="68" applyFont="1" applyFill="1" applyBorder="1" applyAlignment="1" applyProtection="1">
      <alignment horizontal="center" vertical="top" wrapText="1"/>
      <protection/>
    </xf>
    <xf numFmtId="0" fontId="9" fillId="33" borderId="39" xfId="159" applyFont="1" applyFill="1" applyBorder="1" applyAlignment="1">
      <alignment horizontal="center" vertical="top"/>
      <protection/>
    </xf>
    <xf numFmtId="0" fontId="0" fillId="33" borderId="39" xfId="0" applyFill="1" applyBorder="1" applyAlignment="1">
      <alignment vertical="top" wrapText="1"/>
    </xf>
    <xf numFmtId="17" fontId="9" fillId="33" borderId="38" xfId="159" applyNumberFormat="1" applyFont="1" applyFill="1" applyBorder="1" applyAlignment="1" quotePrefix="1">
      <alignment horizontal="center" vertical="top" wrapText="1"/>
      <protection/>
    </xf>
    <xf numFmtId="0" fontId="53" fillId="33" borderId="39" xfId="68" applyFont="1" applyFill="1" applyBorder="1" applyAlignment="1" applyProtection="1">
      <alignment horizontal="center" vertical="top" wrapText="1"/>
      <protection/>
    </xf>
    <xf numFmtId="0" fontId="53" fillId="33" borderId="37" xfId="68" applyFont="1" applyFill="1" applyBorder="1" applyAlignment="1" applyProtection="1">
      <alignment horizontal="center" vertical="top" wrapText="1"/>
      <protection/>
    </xf>
    <xf numFmtId="0" fontId="0" fillId="33" borderId="37" xfId="0" applyFill="1" applyBorder="1" applyAlignment="1">
      <alignment horizontal="left" vertical="top" wrapText="1"/>
    </xf>
    <xf numFmtId="1" fontId="9" fillId="33" borderId="38" xfId="0" applyNumberFormat="1" applyFont="1" applyFill="1" applyBorder="1" applyAlignment="1">
      <alignment horizontal="left" vertical="top" wrapText="1"/>
    </xf>
    <xf numFmtId="1" fontId="9" fillId="33" borderId="37" xfId="0" applyNumberFormat="1" applyFont="1" applyFill="1" applyBorder="1" applyAlignment="1">
      <alignment horizontal="left" vertical="top" wrapText="1"/>
    </xf>
    <xf numFmtId="0" fontId="9" fillId="29" borderId="20" xfId="153" applyFont="1" applyFill="1" applyBorder="1" applyAlignment="1">
      <alignment horizontal="center" vertical="top" wrapText="1"/>
      <protection/>
    </xf>
    <xf numFmtId="2" fontId="9" fillId="29" borderId="20" xfId="0" applyNumberFormat="1" applyFont="1" applyFill="1" applyBorder="1" applyAlignment="1">
      <alignment horizontal="center" vertical="top" wrapText="1"/>
    </xf>
    <xf numFmtId="1" fontId="9" fillId="29" borderId="20" xfId="0" applyNumberFormat="1" applyFont="1" applyFill="1" applyBorder="1" applyAlignment="1">
      <alignment horizontal="center" vertical="top"/>
    </xf>
    <xf numFmtId="0" fontId="112" fillId="29" borderId="38" xfId="0" applyFont="1" applyFill="1" applyBorder="1" applyAlignment="1">
      <alignment horizontal="left" vertical="top" wrapText="1"/>
    </xf>
    <xf numFmtId="0" fontId="112" fillId="29" borderId="39" xfId="0" applyFont="1" applyFill="1" applyBorder="1" applyAlignment="1">
      <alignment horizontal="left" vertical="top" wrapText="1"/>
    </xf>
    <xf numFmtId="0" fontId="112" fillId="29" borderId="37" xfId="0" applyFont="1" applyFill="1" applyBorder="1" applyAlignment="1">
      <alignment horizontal="left" vertical="top" wrapText="1"/>
    </xf>
    <xf numFmtId="0" fontId="52" fillId="29" borderId="20" xfId="148" applyFont="1" applyFill="1" applyBorder="1" applyAlignment="1">
      <alignment horizontal="center" vertical="top" wrapText="1"/>
      <protection/>
    </xf>
    <xf numFmtId="0" fontId="9" fillId="29" borderId="38" xfId="0" applyFont="1" applyFill="1" applyBorder="1" applyAlignment="1" quotePrefix="1">
      <alignment horizontal="center" vertical="top" wrapText="1"/>
    </xf>
    <xf numFmtId="0" fontId="9" fillId="29" borderId="39" xfId="0" applyFont="1" applyFill="1" applyBorder="1" applyAlignment="1" quotePrefix="1">
      <alignment horizontal="center" vertical="top" wrapText="1"/>
    </xf>
    <xf numFmtId="0" fontId="9" fillId="29" borderId="37" xfId="0" applyFont="1" applyFill="1" applyBorder="1" applyAlignment="1" quotePrefix="1">
      <alignment horizontal="center" vertical="top" wrapText="1"/>
    </xf>
    <xf numFmtId="16" fontId="9" fillId="29" borderId="38" xfId="0" applyNumberFormat="1" applyFont="1" applyFill="1" applyBorder="1" applyAlignment="1">
      <alignment horizontal="center" vertical="top" wrapText="1"/>
    </xf>
    <xf numFmtId="16" fontId="9" fillId="29" borderId="39" xfId="0" applyNumberFormat="1" applyFont="1" applyFill="1" applyBorder="1" applyAlignment="1">
      <alignment horizontal="center" vertical="top" wrapText="1"/>
    </xf>
    <xf numFmtId="16" fontId="9" fillId="29" borderId="37" xfId="0" applyNumberFormat="1" applyFont="1" applyFill="1" applyBorder="1" applyAlignment="1">
      <alignment horizontal="center" vertical="top" wrapText="1"/>
    </xf>
    <xf numFmtId="0" fontId="9" fillId="29" borderId="20" xfId="0" applyFont="1" applyFill="1" applyBorder="1" applyAlignment="1">
      <alignment horizontal="left" vertical="top" wrapText="1"/>
    </xf>
    <xf numFmtId="0" fontId="9" fillId="29" borderId="38" xfId="68" applyFont="1" applyFill="1" applyBorder="1" applyAlignment="1" applyProtection="1">
      <alignment horizontal="center" vertical="top" wrapText="1"/>
      <protection/>
    </xf>
    <xf numFmtId="0" fontId="9" fillId="29" borderId="39" xfId="68" applyFont="1" applyFill="1" applyBorder="1" applyAlignment="1" applyProtection="1">
      <alignment horizontal="center" vertical="top" wrapText="1"/>
      <protection/>
    </xf>
    <xf numFmtId="0" fontId="9" fillId="29" borderId="37" xfId="68" applyFont="1" applyFill="1" applyBorder="1" applyAlignment="1" applyProtection="1">
      <alignment horizontal="center" vertical="top" wrapText="1"/>
      <protection/>
    </xf>
    <xf numFmtId="2" fontId="9" fillId="29" borderId="38" xfId="0" applyNumberFormat="1" applyFont="1" applyFill="1" applyBorder="1" applyAlignment="1">
      <alignment horizontal="center" vertical="top" wrapText="1"/>
    </xf>
    <xf numFmtId="2" fontId="9" fillId="29" borderId="39" xfId="0" applyNumberFormat="1" applyFont="1" applyFill="1" applyBorder="1" applyAlignment="1">
      <alignment horizontal="center" vertical="top" wrapText="1"/>
    </xf>
    <xf numFmtId="2" fontId="9" fillId="29" borderId="37" xfId="0" applyNumberFormat="1" applyFont="1" applyFill="1" applyBorder="1" applyAlignment="1">
      <alignment horizontal="center" vertical="top" wrapText="1"/>
    </xf>
    <xf numFmtId="0" fontId="52" fillId="29" borderId="20" xfId="147" applyFont="1" applyFill="1" applyBorder="1" applyAlignment="1">
      <alignment horizontal="left" vertical="top" wrapText="1"/>
      <protection/>
    </xf>
    <xf numFmtId="0" fontId="9" fillId="29" borderId="20" xfId="0" applyFont="1" applyFill="1" applyBorder="1" applyAlignment="1" quotePrefix="1">
      <alignment horizontal="center" vertical="top" wrapText="1"/>
    </xf>
    <xf numFmtId="16" fontId="9" fillId="29" borderId="20" xfId="0" applyNumberFormat="1" applyFont="1" applyFill="1" applyBorder="1" applyAlignment="1" quotePrefix="1">
      <alignment horizontal="center" vertical="top" wrapText="1"/>
    </xf>
    <xf numFmtId="0" fontId="9" fillId="29" borderId="20" xfId="68" applyFont="1" applyFill="1" applyBorder="1" applyAlignment="1" applyProtection="1">
      <alignment horizontal="left" vertical="top" wrapText="1"/>
      <protection/>
    </xf>
    <xf numFmtId="0" fontId="9" fillId="29" borderId="20" xfId="152" applyFont="1" applyFill="1" applyBorder="1" applyAlignment="1">
      <alignment horizontal="left" vertical="top" wrapText="1"/>
      <protection/>
    </xf>
    <xf numFmtId="0" fontId="52" fillId="29" borderId="20" xfId="148" applyFont="1" applyFill="1" applyBorder="1" applyAlignment="1">
      <alignment horizontal="left" vertical="top" wrapText="1"/>
      <protection/>
    </xf>
    <xf numFmtId="0" fontId="9" fillId="29" borderId="20" xfId="0" applyFont="1" applyFill="1" applyBorder="1" applyAlignment="1">
      <alignment horizontal="center" vertical="top" wrapText="1"/>
    </xf>
    <xf numFmtId="1" fontId="9" fillId="29" borderId="20" xfId="0" applyNumberFormat="1" applyFont="1" applyFill="1" applyBorder="1" applyAlignment="1">
      <alignment vertical="top" wrapText="1"/>
    </xf>
    <xf numFmtId="0" fontId="9" fillId="29" borderId="20" xfId="68" applyFont="1" applyFill="1" applyBorder="1" applyAlignment="1" applyProtection="1">
      <alignment horizontal="center" vertical="top" wrapText="1"/>
      <protection/>
    </xf>
    <xf numFmtId="0" fontId="52" fillId="29" borderId="20" xfId="145" applyFont="1" applyFill="1" applyBorder="1" applyAlignment="1">
      <alignment horizontal="left" vertical="top" wrapText="1"/>
      <protection/>
    </xf>
    <xf numFmtId="0" fontId="52" fillId="29" borderId="20" xfId="146" applyFont="1" applyFill="1" applyBorder="1" applyAlignment="1">
      <alignment horizontal="left" vertical="top" wrapText="1"/>
      <protection/>
    </xf>
    <xf numFmtId="0" fontId="9" fillId="29" borderId="38" xfId="0" applyFont="1" applyFill="1" applyBorder="1" applyAlignment="1">
      <alignment horizontal="center" vertical="top" wrapText="1"/>
    </xf>
    <xf numFmtId="0" fontId="9" fillId="29" borderId="37" xfId="0" applyFont="1" applyFill="1" applyBorder="1" applyAlignment="1">
      <alignment horizontal="center" vertical="top" wrapText="1"/>
    </xf>
    <xf numFmtId="0" fontId="9" fillId="29" borderId="20" xfId="151" applyFont="1" applyFill="1" applyBorder="1" applyAlignment="1">
      <alignment horizontal="center" vertical="top" wrapText="1"/>
      <protection/>
    </xf>
    <xf numFmtId="0" fontId="52" fillId="29" borderId="20" xfId="141" applyFont="1" applyFill="1" applyBorder="1" applyAlignment="1">
      <alignment horizontal="left" vertical="top" wrapText="1"/>
      <protection/>
    </xf>
    <xf numFmtId="0" fontId="52" fillId="29" borderId="20" xfId="142" applyFont="1" applyFill="1" applyBorder="1" applyAlignment="1">
      <alignment horizontal="left" vertical="top" wrapText="1"/>
      <protection/>
    </xf>
    <xf numFmtId="0" fontId="9" fillId="29" borderId="20" xfId="69" applyFont="1" applyFill="1" applyBorder="1" applyAlignment="1" applyProtection="1">
      <alignment horizontal="left" vertical="top" wrapText="1"/>
      <protection/>
    </xf>
    <xf numFmtId="0" fontId="52" fillId="29" borderId="20" xfId="138" applyFont="1" applyFill="1" applyBorder="1" applyAlignment="1">
      <alignment horizontal="left" vertical="top" wrapText="1"/>
      <protection/>
    </xf>
    <xf numFmtId="0" fontId="52" fillId="29" borderId="20" xfId="139" applyFont="1" applyFill="1" applyBorder="1" applyAlignment="1">
      <alignment horizontal="left" vertical="top" wrapText="1"/>
      <protection/>
    </xf>
    <xf numFmtId="0" fontId="9" fillId="29" borderId="20" xfId="0" applyFont="1" applyFill="1" applyBorder="1" applyAlignment="1">
      <alignment vertical="top" wrapText="1"/>
    </xf>
    <xf numFmtId="0" fontId="9" fillId="29" borderId="20" xfId="131" applyFont="1" applyFill="1" applyBorder="1" applyAlignment="1">
      <alignment horizontal="center" vertical="top" wrapText="1"/>
      <protection/>
    </xf>
    <xf numFmtId="0" fontId="52" fillId="29" borderId="20" xfId="134" applyFont="1" applyFill="1" applyBorder="1" applyAlignment="1">
      <alignment horizontal="left" vertical="top" wrapText="1"/>
      <protection/>
    </xf>
    <xf numFmtId="0" fontId="52" fillId="29" borderId="20" xfId="135" applyFont="1" applyFill="1" applyBorder="1" applyAlignment="1">
      <alignment horizontal="left" vertical="top" wrapText="1"/>
      <protection/>
    </xf>
    <xf numFmtId="0" fontId="9" fillId="29" borderId="20" xfId="149" applyFont="1" applyFill="1" applyBorder="1" applyAlignment="1">
      <alignment horizontal="center" vertical="top" wrapText="1"/>
      <protection/>
    </xf>
    <xf numFmtId="0" fontId="52" fillId="29" borderId="20" xfId="130" applyFont="1" applyFill="1" applyBorder="1" applyAlignment="1">
      <alignment horizontal="left" vertical="top" wrapText="1"/>
      <protection/>
    </xf>
    <xf numFmtId="1" fontId="9" fillId="29" borderId="20" xfId="0" applyNumberFormat="1" applyFont="1" applyFill="1" applyBorder="1" applyAlignment="1">
      <alignment horizontal="left" vertical="top" wrapText="1"/>
    </xf>
    <xf numFmtId="187" fontId="9" fillId="29" borderId="20" xfId="0" applyNumberFormat="1" applyFont="1" applyFill="1" applyBorder="1" applyAlignment="1" quotePrefix="1">
      <alignment horizontal="center" vertical="top" wrapText="1"/>
    </xf>
    <xf numFmtId="187" fontId="9" fillId="29" borderId="20" xfId="0" applyNumberFormat="1" applyFont="1" applyFill="1" applyBorder="1" applyAlignment="1">
      <alignment horizontal="center" vertical="top" wrapText="1"/>
    </xf>
    <xf numFmtId="0" fontId="52" fillId="29" borderId="20" xfId="126" applyFont="1" applyFill="1" applyBorder="1" applyAlignment="1">
      <alignment horizontal="left" vertical="top" wrapText="1"/>
      <protection/>
    </xf>
    <xf numFmtId="0" fontId="52" fillId="29" borderId="20" xfId="127" applyFont="1" applyFill="1" applyBorder="1" applyAlignment="1">
      <alignment horizontal="left" vertical="top" wrapText="1"/>
      <protection/>
    </xf>
    <xf numFmtId="17" fontId="9" fillId="29" borderId="20" xfId="0" applyNumberFormat="1" applyFont="1" applyFill="1" applyBorder="1" applyAlignment="1" quotePrefix="1">
      <alignment horizontal="center" vertical="top" wrapText="1"/>
    </xf>
    <xf numFmtId="0" fontId="9" fillId="29" borderId="20" xfId="128" applyFont="1" applyFill="1" applyBorder="1" applyAlignment="1">
      <alignment horizontal="center" vertical="top" wrapText="1"/>
      <protection/>
    </xf>
    <xf numFmtId="0" fontId="52" fillId="29" borderId="20" xfId="0" applyFont="1" applyFill="1" applyBorder="1" applyAlignment="1">
      <alignment horizontal="left" vertical="top" wrapText="1"/>
    </xf>
    <xf numFmtId="187" fontId="9" fillId="29" borderId="38" xfId="0" applyNumberFormat="1" applyFont="1" applyFill="1" applyBorder="1" applyAlignment="1" quotePrefix="1">
      <alignment horizontal="center" vertical="top" wrapText="1"/>
    </xf>
    <xf numFmtId="187" fontId="9" fillId="29" borderId="39" xfId="0" applyNumberFormat="1" applyFont="1" applyFill="1" applyBorder="1" applyAlignment="1">
      <alignment horizontal="center" vertical="top" wrapText="1"/>
    </xf>
    <xf numFmtId="187" fontId="9" fillId="29" borderId="37" xfId="0" applyNumberFormat="1" applyFont="1" applyFill="1" applyBorder="1" applyAlignment="1">
      <alignment horizontal="center" vertical="top" wrapText="1"/>
    </xf>
    <xf numFmtId="0" fontId="9" fillId="58" borderId="20" xfId="68" applyFont="1" applyFill="1" applyBorder="1" applyAlignment="1" applyProtection="1">
      <alignment vertical="top" wrapText="1"/>
      <protection/>
    </xf>
    <xf numFmtId="0" fontId="9" fillId="58" borderId="20" xfId="0" applyFont="1" applyFill="1" applyBorder="1" applyAlignment="1">
      <alignment vertical="top" wrapText="1"/>
    </xf>
    <xf numFmtId="2" fontId="9" fillId="58" borderId="20" xfId="0" applyNumberFormat="1" applyFont="1" applyFill="1" applyBorder="1" applyAlignment="1">
      <alignment horizontal="center" vertical="top" wrapText="1"/>
    </xf>
    <xf numFmtId="1" fontId="9" fillId="58" borderId="20" xfId="0" applyNumberFormat="1" applyFont="1" applyFill="1" applyBorder="1" applyAlignment="1">
      <alignment horizontal="center" vertical="top"/>
    </xf>
    <xf numFmtId="0" fontId="52" fillId="58" borderId="20" xfId="0" applyFont="1" applyFill="1" applyBorder="1" applyAlignment="1" applyProtection="1">
      <alignment vertical="top" wrapText="1"/>
      <protection/>
    </xf>
    <xf numFmtId="0" fontId="52" fillId="58" borderId="20" xfId="0" applyFont="1" applyFill="1" applyBorder="1" applyAlignment="1" applyProtection="1">
      <alignment horizontal="left" vertical="top" wrapText="1"/>
      <protection/>
    </xf>
    <xf numFmtId="0" fontId="52" fillId="58" borderId="20" xfId="0" applyFont="1" applyFill="1" applyBorder="1" applyAlignment="1" applyProtection="1">
      <alignment horizontal="center" vertical="top" wrapText="1"/>
      <protection/>
    </xf>
    <xf numFmtId="1" fontId="9" fillId="58" borderId="20" xfId="0" applyNumberFormat="1" applyFont="1" applyFill="1" applyBorder="1" applyAlignment="1">
      <alignment vertical="top" wrapText="1"/>
    </xf>
    <xf numFmtId="0" fontId="3" fillId="0" borderId="33" xfId="159" applyFont="1" applyBorder="1" applyAlignment="1">
      <alignment horizontal="center"/>
      <protection/>
    </xf>
    <xf numFmtId="0" fontId="3" fillId="0" borderId="34" xfId="159" applyFont="1" applyBorder="1" applyAlignment="1">
      <alignment horizontal="center"/>
      <protection/>
    </xf>
    <xf numFmtId="0" fontId="3" fillId="0" borderId="35" xfId="159" applyFont="1" applyBorder="1" applyAlignment="1">
      <alignment horizontal="center"/>
      <protection/>
    </xf>
    <xf numFmtId="0" fontId="101" fillId="23" borderId="45" xfId="0" applyFont="1" applyFill="1" applyBorder="1" applyAlignment="1">
      <alignment horizontal="center" vertical="top" wrapText="1"/>
    </xf>
    <xf numFmtId="0" fontId="0" fillId="23" borderId="47" xfId="0" applyFill="1" applyBorder="1" applyAlignment="1">
      <alignment horizontal="center"/>
    </xf>
    <xf numFmtId="0" fontId="0" fillId="23" borderId="48" xfId="0" applyFill="1" applyBorder="1" applyAlignment="1">
      <alignment horizontal="center"/>
    </xf>
    <xf numFmtId="0" fontId="101" fillId="0" borderId="44" xfId="0" applyFont="1" applyFill="1" applyBorder="1" applyAlignment="1">
      <alignment vertical="top" wrapText="1"/>
    </xf>
    <xf numFmtId="0" fontId="101" fillId="0" borderId="44" xfId="0" applyFont="1" applyFill="1" applyBorder="1" applyAlignment="1">
      <alignment/>
    </xf>
    <xf numFmtId="0" fontId="101" fillId="0" borderId="44" xfId="0" applyFont="1" applyFill="1" applyBorder="1" applyAlignment="1">
      <alignment horizontal="center" vertical="top" wrapText="1"/>
    </xf>
    <xf numFmtId="0" fontId="101" fillId="0" borderId="44" xfId="0" applyFont="1" applyFill="1" applyBorder="1" applyAlignment="1">
      <alignment horizontal="center"/>
    </xf>
    <xf numFmtId="1" fontId="9" fillId="0" borderId="44" xfId="0" applyNumberFormat="1" applyFont="1" applyFill="1" applyBorder="1" applyAlignment="1">
      <alignment horizontal="left" vertical="top" wrapText="1"/>
    </xf>
    <xf numFmtId="0" fontId="9" fillId="0" borderId="44" xfId="0" applyFont="1" applyFill="1" applyBorder="1" applyAlignment="1">
      <alignment vertical="top"/>
    </xf>
    <xf numFmtId="2" fontId="9" fillId="0" borderId="44" xfId="0" applyNumberFormat="1" applyFont="1" applyFill="1" applyBorder="1" applyAlignment="1">
      <alignment horizontal="center" vertical="top"/>
    </xf>
    <xf numFmtId="0" fontId="101" fillId="23" borderId="48" xfId="0" applyFont="1" applyFill="1" applyBorder="1" applyAlignment="1">
      <alignment horizontal="center" vertical="top" wrapText="1"/>
    </xf>
    <xf numFmtId="0" fontId="101" fillId="0" borderId="45" xfId="0" applyFont="1" applyFill="1" applyBorder="1" applyAlignment="1">
      <alignment vertical="top" wrapText="1"/>
    </xf>
    <xf numFmtId="0" fontId="101" fillId="0" borderId="48" xfId="0" applyFont="1" applyFill="1" applyBorder="1" applyAlignment="1">
      <alignment vertical="top" wrapText="1"/>
    </xf>
    <xf numFmtId="0" fontId="101" fillId="0" borderId="45" xfId="0" applyFont="1" applyFill="1" applyBorder="1" applyAlignment="1">
      <alignment horizontal="center" vertical="top" wrapText="1"/>
    </xf>
    <xf numFmtId="0" fontId="101" fillId="0" borderId="48" xfId="0" applyFont="1" applyFill="1" applyBorder="1" applyAlignment="1">
      <alignment horizontal="center" vertical="top" wrapText="1"/>
    </xf>
    <xf numFmtId="0" fontId="101" fillId="0" borderId="45" xfId="0" applyFont="1" applyFill="1" applyBorder="1" applyAlignment="1">
      <alignment/>
    </xf>
    <xf numFmtId="0" fontId="101" fillId="0" borderId="48" xfId="0" applyFont="1" applyFill="1" applyBorder="1" applyAlignment="1">
      <alignment/>
    </xf>
    <xf numFmtId="1" fontId="9" fillId="0" borderId="45" xfId="0" applyNumberFormat="1" applyFont="1" applyFill="1" applyBorder="1" applyAlignment="1">
      <alignment horizontal="left" vertical="top" wrapText="1"/>
    </xf>
    <xf numFmtId="1" fontId="9" fillId="0" borderId="48" xfId="0" applyNumberFormat="1" applyFont="1" applyFill="1" applyBorder="1" applyAlignment="1">
      <alignment horizontal="left" vertical="top" wrapText="1"/>
    </xf>
    <xf numFmtId="0" fontId="9" fillId="0" borderId="45" xfId="0" applyFont="1" applyFill="1" applyBorder="1" applyAlignment="1">
      <alignment vertical="top"/>
    </xf>
    <xf numFmtId="0" fontId="9" fillId="0" borderId="48" xfId="0" applyFont="1" applyFill="1" applyBorder="1" applyAlignment="1">
      <alignment vertical="top"/>
    </xf>
    <xf numFmtId="2" fontId="9" fillId="0" borderId="45" xfId="0" applyNumberFormat="1" applyFont="1" applyFill="1" applyBorder="1" applyAlignment="1">
      <alignment horizontal="center" vertical="top"/>
    </xf>
    <xf numFmtId="2" fontId="9" fillId="0" borderId="48" xfId="0" applyNumberFormat="1" applyFont="1" applyFill="1" applyBorder="1" applyAlignment="1">
      <alignment horizontal="center" vertical="top"/>
    </xf>
    <xf numFmtId="187" fontId="9" fillId="0" borderId="45" xfId="162" applyNumberFormat="1" applyFont="1" applyFill="1" applyBorder="1" applyAlignment="1">
      <alignment horizontal="center" vertical="top" wrapText="1"/>
      <protection/>
    </xf>
    <xf numFmtId="187" fontId="9" fillId="0" borderId="47" xfId="162" applyNumberFormat="1" applyFont="1" applyFill="1" applyBorder="1" applyAlignment="1">
      <alignment horizontal="center" vertical="top" wrapText="1"/>
      <protection/>
    </xf>
    <xf numFmtId="187" fontId="9" fillId="0" borderId="48" xfId="162" applyNumberFormat="1" applyFont="1" applyFill="1" applyBorder="1" applyAlignment="1">
      <alignment horizontal="center" vertical="top" wrapText="1"/>
      <protection/>
    </xf>
    <xf numFmtId="0" fontId="101" fillId="0" borderId="47" xfId="0" applyFont="1" applyFill="1" applyBorder="1" applyAlignment="1">
      <alignment horizontal="center"/>
    </xf>
    <xf numFmtId="0" fontId="101" fillId="0" borderId="48" xfId="0" applyFont="1" applyFill="1" applyBorder="1" applyAlignment="1">
      <alignment horizontal="center"/>
    </xf>
    <xf numFmtId="0" fontId="0" fillId="0" borderId="48" xfId="0" applyFill="1" applyBorder="1" applyAlignment="1">
      <alignment/>
    </xf>
    <xf numFmtId="0" fontId="101" fillId="0" borderId="44" xfId="0" applyFont="1" applyBorder="1" applyAlignment="1">
      <alignment vertical="top" wrapText="1"/>
    </xf>
    <xf numFmtId="0" fontId="101" fillId="0" borderId="45" xfId="0" applyFont="1" applyBorder="1" applyAlignment="1">
      <alignment/>
    </xf>
    <xf numFmtId="0" fontId="101" fillId="0" borderId="45" xfId="0" applyFont="1" applyBorder="1" applyAlignment="1">
      <alignment vertical="top" wrapText="1"/>
    </xf>
    <xf numFmtId="0" fontId="101" fillId="0" borderId="45" xfId="0" applyFont="1" applyBorder="1" applyAlignment="1">
      <alignment horizontal="center" vertical="top" wrapText="1"/>
    </xf>
    <xf numFmtId="0" fontId="101" fillId="0" borderId="47" xfId="0" applyFont="1" applyBorder="1" applyAlignment="1">
      <alignment horizontal="center" vertical="top" wrapText="1"/>
    </xf>
    <xf numFmtId="0" fontId="101" fillId="0" borderId="44" xfId="0" applyFont="1" applyBorder="1" applyAlignment="1">
      <alignment/>
    </xf>
    <xf numFmtId="0" fontId="9" fillId="0" borderId="20" xfId="0" applyFont="1" applyBorder="1" applyAlignment="1">
      <alignment horizontal="center" vertical="top"/>
    </xf>
    <xf numFmtId="1" fontId="9" fillId="56" borderId="20" xfId="0" applyNumberFormat="1" applyFont="1" applyFill="1" applyBorder="1" applyAlignment="1">
      <alignment horizontal="left" vertical="top" wrapText="1"/>
    </xf>
    <xf numFmtId="187" fontId="9" fillId="0" borderId="38" xfId="162" applyNumberFormat="1" applyFont="1" applyFill="1" applyBorder="1" applyAlignment="1">
      <alignment horizontal="center" vertical="top" wrapText="1"/>
      <protection/>
    </xf>
    <xf numFmtId="187" fontId="9" fillId="0" borderId="39" xfId="162" applyNumberFormat="1" applyFont="1" applyFill="1" applyBorder="1" applyAlignment="1">
      <alignment horizontal="center" vertical="top" wrapText="1"/>
      <protection/>
    </xf>
    <xf numFmtId="187" fontId="9" fillId="0" borderId="37" xfId="162" applyNumberFormat="1" applyFont="1" applyFill="1" applyBorder="1" applyAlignment="1">
      <alignment horizontal="center" vertical="top" wrapText="1"/>
      <protection/>
    </xf>
    <xf numFmtId="0" fontId="101" fillId="0" borderId="20" xfId="0" applyFont="1" applyBorder="1" applyAlignment="1">
      <alignment horizontal="center" vertical="top"/>
    </xf>
    <xf numFmtId="1" fontId="9" fillId="0" borderId="20" xfId="0" applyNumberFormat="1" applyFont="1" applyFill="1" applyBorder="1" applyAlignment="1">
      <alignment horizontal="left" vertical="top" wrapText="1"/>
    </xf>
    <xf numFmtId="3" fontId="9" fillId="56" borderId="38" xfId="0" applyNumberFormat="1" applyFont="1" applyFill="1" applyBorder="1" applyAlignment="1">
      <alignment horizontal="left" vertical="top" wrapText="1"/>
    </xf>
    <xf numFmtId="3" fontId="9" fillId="56" borderId="39" xfId="0" applyNumberFormat="1" applyFont="1" applyFill="1" applyBorder="1" applyAlignment="1">
      <alignment horizontal="left" vertical="top" wrapText="1"/>
    </xf>
    <xf numFmtId="3" fontId="9" fillId="56" borderId="37" xfId="0" applyNumberFormat="1" applyFont="1" applyFill="1" applyBorder="1" applyAlignment="1">
      <alignment horizontal="left" vertical="top" wrapText="1"/>
    </xf>
    <xf numFmtId="2" fontId="9" fillId="56" borderId="20" xfId="0" applyNumberFormat="1" applyFont="1" applyFill="1" applyBorder="1" applyAlignment="1">
      <alignment horizontal="center" vertical="top" wrapText="1"/>
    </xf>
    <xf numFmtId="1" fontId="9" fillId="56" borderId="20" xfId="0" applyNumberFormat="1" applyFont="1" applyFill="1" applyBorder="1" applyAlignment="1">
      <alignment horizontal="center" vertical="top"/>
    </xf>
    <xf numFmtId="0" fontId="9" fillId="0" borderId="20" xfId="0" applyFont="1" applyBorder="1" applyAlignment="1">
      <alignment horizontal="left" vertical="top" wrapText="1"/>
    </xf>
    <xf numFmtId="187" fontId="9" fillId="56" borderId="20" xfId="0" applyNumberFormat="1" applyFont="1" applyFill="1" applyBorder="1" applyAlignment="1">
      <alignment horizontal="center" vertical="top" wrapText="1"/>
    </xf>
    <xf numFmtId="0" fontId="9" fillId="56" borderId="38" xfId="0" applyFont="1" applyFill="1" applyBorder="1" applyAlignment="1">
      <alignment horizontal="center" vertical="top" wrapText="1"/>
    </xf>
    <xf numFmtId="0" fontId="9" fillId="56" borderId="39" xfId="0" applyFont="1" applyFill="1" applyBorder="1" applyAlignment="1">
      <alignment horizontal="center" vertical="top" wrapText="1"/>
    </xf>
    <xf numFmtId="0" fontId="9" fillId="56" borderId="37" xfId="0" applyFont="1" applyFill="1" applyBorder="1" applyAlignment="1">
      <alignment horizontal="center" vertical="top" wrapText="1"/>
    </xf>
    <xf numFmtId="0" fontId="9" fillId="56" borderId="38" xfId="0" applyFont="1" applyFill="1" applyBorder="1" applyAlignment="1">
      <alignment vertical="top" wrapText="1"/>
    </xf>
    <xf numFmtId="0" fontId="9" fillId="56" borderId="39" xfId="0" applyFont="1" applyFill="1" applyBorder="1" applyAlignment="1">
      <alignment vertical="top" wrapText="1"/>
    </xf>
    <xf numFmtId="0" fontId="9" fillId="56" borderId="37" xfId="0" applyFont="1" applyFill="1" applyBorder="1" applyAlignment="1">
      <alignment vertical="top" wrapText="1"/>
    </xf>
    <xf numFmtId="1" fontId="9" fillId="56" borderId="38" xfId="0" applyNumberFormat="1" applyFont="1" applyFill="1" applyBorder="1" applyAlignment="1">
      <alignment horizontal="left" vertical="top" wrapText="1"/>
    </xf>
    <xf numFmtId="1" fontId="9" fillId="56" borderId="39" xfId="0" applyNumberFormat="1" applyFont="1" applyFill="1" applyBorder="1" applyAlignment="1">
      <alignment horizontal="left" vertical="top" wrapText="1"/>
    </xf>
    <xf numFmtId="1" fontId="9" fillId="56" borderId="37" xfId="0" applyNumberFormat="1" applyFont="1" applyFill="1" applyBorder="1" applyAlignment="1">
      <alignment horizontal="left" vertical="top" wrapText="1"/>
    </xf>
    <xf numFmtId="16" fontId="9" fillId="56" borderId="38" xfId="0" applyNumberFormat="1" applyFont="1" applyFill="1" applyBorder="1" applyAlignment="1" quotePrefix="1">
      <alignment horizontal="center" vertical="top" wrapText="1"/>
    </xf>
    <xf numFmtId="0" fontId="0" fillId="0" borderId="39" xfId="0" applyBorder="1" applyAlignment="1">
      <alignment horizontal="center"/>
    </xf>
    <xf numFmtId="0" fontId="0" fillId="0" borderId="37" xfId="0" applyBorder="1" applyAlignment="1">
      <alignment horizontal="center"/>
    </xf>
    <xf numFmtId="0" fontId="0" fillId="0" borderId="37" xfId="0" applyBorder="1" applyAlignment="1">
      <alignment/>
    </xf>
    <xf numFmtId="1" fontId="9" fillId="0" borderId="20" xfId="0" applyNumberFormat="1" applyFont="1" applyFill="1" applyBorder="1" applyAlignment="1">
      <alignment horizontal="center" vertical="top"/>
    </xf>
    <xf numFmtId="1" fontId="9" fillId="0" borderId="20" xfId="0" applyNumberFormat="1" applyFont="1" applyFill="1" applyBorder="1" applyAlignment="1">
      <alignment vertical="top" wrapText="1"/>
    </xf>
    <xf numFmtId="0" fontId="9" fillId="0" borderId="20" xfId="0" applyFont="1" applyBorder="1" applyAlignment="1">
      <alignment vertical="top" wrapText="1"/>
    </xf>
    <xf numFmtId="187" fontId="9" fillId="0" borderId="20" xfId="0" applyNumberFormat="1" applyFont="1" applyFill="1" applyBorder="1" applyAlignment="1">
      <alignment horizontal="center" vertical="top" wrapText="1"/>
    </xf>
    <xf numFmtId="0" fontId="9" fillId="0" borderId="20" xfId="0" applyFont="1" applyFill="1" applyBorder="1" applyAlignment="1">
      <alignment horizontal="center" vertical="top"/>
    </xf>
    <xf numFmtId="0" fontId="9" fillId="0" borderId="38" xfId="0" applyFont="1" applyFill="1" applyBorder="1" applyAlignment="1">
      <alignment vertical="top" wrapText="1"/>
    </xf>
    <xf numFmtId="0" fontId="9" fillId="0" borderId="39" xfId="0" applyFont="1" applyFill="1" applyBorder="1" applyAlignment="1">
      <alignment vertical="top" wrapText="1"/>
    </xf>
    <xf numFmtId="0" fontId="9" fillId="0" borderId="37" xfId="0" applyFont="1" applyFill="1" applyBorder="1" applyAlignment="1">
      <alignment vertical="top" wrapText="1"/>
    </xf>
    <xf numFmtId="2" fontId="9" fillId="0" borderId="20" xfId="0" applyNumberFormat="1" applyFont="1" applyFill="1" applyBorder="1" applyAlignment="1">
      <alignment horizontal="center" vertical="top" wrapText="1"/>
    </xf>
    <xf numFmtId="0" fontId="9" fillId="0" borderId="20" xfId="0" applyFont="1" applyFill="1" applyBorder="1" applyAlignment="1">
      <alignment horizontal="center" vertical="top" wrapText="1"/>
    </xf>
    <xf numFmtId="0" fontId="0" fillId="0" borderId="39" xfId="0" applyBorder="1" applyAlignment="1">
      <alignment/>
    </xf>
    <xf numFmtId="0" fontId="9" fillId="56" borderId="20" xfId="0" applyFont="1" applyFill="1" applyBorder="1" applyAlignment="1">
      <alignment horizontal="center" vertical="top" wrapText="1"/>
    </xf>
    <xf numFmtId="0" fontId="6" fillId="55" borderId="33" xfId="159" applyFont="1" applyFill="1" applyBorder="1" applyAlignment="1">
      <alignment horizontal="left" wrapText="1"/>
      <protection/>
    </xf>
    <xf numFmtId="0" fontId="6" fillId="55" borderId="34" xfId="159" applyFont="1" applyFill="1" applyBorder="1" applyAlignment="1">
      <alignment horizontal="left" wrapText="1"/>
      <protection/>
    </xf>
    <xf numFmtId="0" fontId="6" fillId="55" borderId="35" xfId="159" applyFont="1" applyFill="1" applyBorder="1" applyAlignment="1">
      <alignment horizontal="left" wrapText="1"/>
      <protection/>
    </xf>
    <xf numFmtId="0" fontId="5" fillId="0" borderId="34" xfId="159" applyFont="1" applyBorder="1" applyAlignment="1">
      <alignment horizontal="center"/>
      <protection/>
    </xf>
    <xf numFmtId="0" fontId="107" fillId="0" borderId="28" xfId="158" applyFont="1" applyBorder="1" applyAlignment="1">
      <alignment horizontal="left" vertical="top" wrapText="1"/>
      <protection/>
    </xf>
    <xf numFmtId="0" fontId="107" fillId="0" borderId="29" xfId="158" applyFont="1" applyBorder="1" applyAlignment="1">
      <alignment horizontal="left" vertical="top" wrapText="1"/>
      <protection/>
    </xf>
    <xf numFmtId="0" fontId="107" fillId="0" borderId="30" xfId="158" applyFont="1" applyBorder="1" applyAlignment="1">
      <alignment horizontal="left" vertical="top" wrapText="1"/>
      <protection/>
    </xf>
    <xf numFmtId="0" fontId="6" fillId="0" borderId="38" xfId="158" applyFont="1" applyBorder="1" applyAlignment="1">
      <alignment horizontal="center" vertical="top" wrapText="1"/>
      <protection/>
    </xf>
    <xf numFmtId="0" fontId="6" fillId="0" borderId="37" xfId="158" applyFont="1" applyBorder="1" applyAlignment="1">
      <alignment horizontal="center" vertical="top" wrapText="1"/>
      <protection/>
    </xf>
    <xf numFmtId="0" fontId="6" fillId="0" borderId="38" xfId="158" applyFont="1" applyBorder="1" applyAlignment="1">
      <alignment horizontal="center" vertical="center" wrapText="1"/>
      <protection/>
    </xf>
    <xf numFmtId="0" fontId="6" fillId="0" borderId="37" xfId="158" applyFont="1" applyBorder="1" applyAlignment="1">
      <alignment horizontal="center" vertical="center" wrapText="1"/>
      <protection/>
    </xf>
    <xf numFmtId="0" fontId="0" fillId="57" borderId="21" xfId="82" applyNumberFormat="1" applyFont="1" applyFill="1" applyBorder="1" applyAlignment="1">
      <alignment horizontal="left" vertical="top" wrapText="1"/>
      <protection/>
    </xf>
    <xf numFmtId="188" fontId="0" fillId="57" borderId="21" xfId="82" applyNumberFormat="1" applyFont="1" applyFill="1" applyBorder="1" applyAlignment="1">
      <alignment horizontal="left" vertical="top" wrapText="1"/>
      <protection/>
    </xf>
    <xf numFmtId="0" fontId="3" fillId="0" borderId="33" xfId="158" applyFont="1" applyBorder="1" applyAlignment="1">
      <alignment horizontal="center"/>
      <protection/>
    </xf>
    <xf numFmtId="0" fontId="3" fillId="0" borderId="34" xfId="158" applyFont="1" applyBorder="1" applyAlignment="1">
      <alignment horizontal="center"/>
      <protection/>
    </xf>
    <xf numFmtId="0" fontId="3" fillId="0" borderId="35" xfId="158" applyFont="1" applyBorder="1" applyAlignment="1">
      <alignment horizontal="center"/>
      <protection/>
    </xf>
    <xf numFmtId="0" fontId="6" fillId="0" borderId="38" xfId="158" applyFont="1" applyBorder="1" applyAlignment="1">
      <alignment horizontal="center" vertical="center" textRotation="90" wrapText="1"/>
      <protection/>
    </xf>
    <xf numFmtId="0" fontId="6" fillId="0" borderId="37" xfId="158" applyFont="1" applyBorder="1" applyAlignment="1">
      <alignment horizontal="center" vertical="center" textRotation="90" wrapText="1"/>
      <protection/>
    </xf>
    <xf numFmtId="0" fontId="6" fillId="0" borderId="38" xfId="158" applyFont="1" applyBorder="1" applyAlignment="1">
      <alignment horizontal="center" vertical="center"/>
      <protection/>
    </xf>
    <xf numFmtId="0" fontId="6" fillId="0" borderId="37" xfId="158" applyFont="1" applyBorder="1" applyAlignment="1">
      <alignment horizontal="center" vertical="center"/>
      <protection/>
    </xf>
    <xf numFmtId="15" fontId="0" fillId="57" borderId="21" xfId="161" applyNumberFormat="1" applyFont="1" applyFill="1" applyBorder="1" applyAlignment="1">
      <alignment horizontal="center" vertical="top" wrapText="1"/>
      <protection/>
    </xf>
    <xf numFmtId="188" fontId="0" fillId="0" borderId="21" xfId="82" applyNumberFormat="1" applyFont="1" applyFill="1" applyBorder="1" applyAlignment="1">
      <alignment horizontal="left" vertical="top" wrapText="1"/>
      <protection/>
    </xf>
    <xf numFmtId="188" fontId="0" fillId="0" borderId="21" xfId="82" applyNumberFormat="1" applyFont="1" applyFill="1" applyBorder="1" applyAlignment="1" quotePrefix="1">
      <alignment horizontal="left" vertical="top" wrapText="1"/>
      <protection/>
    </xf>
    <xf numFmtId="187" fontId="0" fillId="0" borderId="21" xfId="161" applyNumberFormat="1" applyFont="1" applyFill="1" applyBorder="1" applyAlignment="1">
      <alignment horizontal="center" vertical="top" wrapText="1"/>
      <protection/>
    </xf>
    <xf numFmtId="0" fontId="0" fillId="0" borderId="21" xfId="82" applyNumberFormat="1" applyFont="1" applyFill="1" applyBorder="1" applyAlignment="1">
      <alignment horizontal="center" vertical="top"/>
      <protection/>
    </xf>
    <xf numFmtId="0" fontId="6" fillId="55" borderId="33" xfId="158" applyFont="1" applyFill="1" applyBorder="1" applyAlignment="1">
      <alignment horizontal="left" vertical="top" wrapText="1"/>
      <protection/>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5" fillId="0" borderId="0" xfId="158" applyFont="1" applyBorder="1" applyAlignment="1">
      <alignment horizontal="center"/>
      <protection/>
    </xf>
    <xf numFmtId="188" fontId="0" fillId="57" borderId="21" xfId="82" applyNumberFormat="1" applyFont="1" applyFill="1" applyBorder="1" applyAlignment="1" quotePrefix="1">
      <alignment horizontal="center" vertical="top" wrapText="1"/>
      <protection/>
    </xf>
    <xf numFmtId="0" fontId="10" fillId="0" borderId="21" xfId="82" applyNumberFormat="1" applyFont="1" applyFill="1" applyBorder="1" applyAlignment="1">
      <alignment horizontal="left" vertical="top" wrapText="1"/>
      <protection/>
    </xf>
    <xf numFmtId="0" fontId="0" fillId="0" borderId="21" xfId="82" applyFont="1" applyFill="1" applyBorder="1" applyAlignment="1">
      <alignment horizontal="center" vertical="top" wrapText="1"/>
      <protection/>
    </xf>
    <xf numFmtId="0" fontId="0" fillId="0" borderId="21" xfId="82" applyNumberFormat="1" applyFont="1" applyFill="1" applyBorder="1" applyAlignment="1">
      <alignment horizontal="left" vertical="top" wrapText="1"/>
      <protection/>
    </xf>
    <xf numFmtId="0" fontId="0" fillId="0" borderId="21" xfId="82" applyNumberFormat="1" applyFont="1" applyFill="1" applyBorder="1" applyAlignment="1" quotePrefix="1">
      <alignment horizontal="left" vertical="top" wrapText="1"/>
      <protection/>
    </xf>
    <xf numFmtId="0" fontId="0" fillId="57" borderId="21" xfId="82" applyFont="1" applyFill="1" applyBorder="1" applyAlignment="1">
      <alignment horizontal="center" vertical="top" wrapText="1"/>
      <protection/>
    </xf>
    <xf numFmtId="0" fontId="99" fillId="57" borderId="38" xfId="158" applyFont="1" applyFill="1" applyBorder="1" applyAlignment="1">
      <alignment horizontal="center" vertical="top" wrapText="1"/>
      <protection/>
    </xf>
    <xf numFmtId="0" fontId="99" fillId="57" borderId="37" xfId="158" applyFont="1" applyFill="1" applyBorder="1" applyAlignment="1">
      <alignment horizontal="center" vertical="top" wrapText="1"/>
      <protection/>
    </xf>
    <xf numFmtId="0" fontId="6" fillId="0" borderId="20" xfId="158" applyFont="1" applyBorder="1" applyAlignment="1">
      <alignment horizontal="center" vertical="center" wrapText="1"/>
      <protection/>
    </xf>
    <xf numFmtId="0" fontId="6" fillId="0" borderId="33" xfId="158" applyFont="1" applyBorder="1" applyAlignment="1">
      <alignment horizontal="center" vertical="center"/>
      <protection/>
    </xf>
    <xf numFmtId="0" fontId="6" fillId="0" borderId="34" xfId="158" applyFont="1" applyBorder="1" applyAlignment="1">
      <alignment horizontal="center" vertical="center"/>
      <protection/>
    </xf>
    <xf numFmtId="0" fontId="6" fillId="0" borderId="35" xfId="158" applyFont="1" applyBorder="1" applyAlignment="1">
      <alignment horizontal="center" vertical="center"/>
      <protection/>
    </xf>
    <xf numFmtId="0" fontId="6" fillId="0" borderId="27" xfId="158" applyFont="1" applyBorder="1" applyAlignment="1">
      <alignment horizontal="center" vertical="center"/>
      <protection/>
    </xf>
    <xf numFmtId="0" fontId="6" fillId="0" borderId="19" xfId="158" applyFont="1" applyBorder="1" applyAlignment="1">
      <alignment horizontal="center" vertical="center"/>
      <protection/>
    </xf>
    <xf numFmtId="0" fontId="6" fillId="0" borderId="31" xfId="158" applyFont="1" applyBorder="1" applyAlignment="1">
      <alignment horizontal="center" vertical="center"/>
      <protection/>
    </xf>
    <xf numFmtId="0" fontId="6" fillId="0" borderId="33" xfId="158" applyFont="1" applyBorder="1" applyAlignment="1">
      <alignment horizontal="center" vertical="center" wrapText="1"/>
      <protection/>
    </xf>
    <xf numFmtId="0" fontId="6" fillId="0" borderId="34" xfId="158" applyFont="1" applyBorder="1" applyAlignment="1">
      <alignment horizontal="center" vertical="center" wrapText="1"/>
      <protection/>
    </xf>
    <xf numFmtId="0" fontId="6" fillId="0" borderId="35" xfId="158" applyFont="1" applyBorder="1" applyAlignment="1">
      <alignment horizontal="center" vertical="center" wrapText="1"/>
      <protection/>
    </xf>
    <xf numFmtId="0" fontId="6" fillId="0" borderId="27" xfId="158" applyFont="1" applyBorder="1" applyAlignment="1">
      <alignment horizontal="center" vertical="center" wrapText="1"/>
      <protection/>
    </xf>
    <xf numFmtId="0" fontId="6" fillId="0" borderId="19" xfId="158" applyFont="1" applyBorder="1" applyAlignment="1">
      <alignment horizontal="center" vertical="center" wrapText="1"/>
      <protection/>
    </xf>
    <xf numFmtId="0" fontId="6" fillId="0" borderId="31" xfId="158" applyFont="1" applyBorder="1" applyAlignment="1">
      <alignment horizontal="center" vertical="center" wrapText="1"/>
      <protection/>
    </xf>
    <xf numFmtId="0" fontId="6" fillId="0" borderId="20" xfId="80" applyFont="1" applyBorder="1" applyAlignment="1">
      <alignment horizontal="center" vertical="center" wrapText="1"/>
      <protection/>
    </xf>
    <xf numFmtId="0" fontId="6" fillId="0" borderId="20" xfId="80" applyFont="1" applyBorder="1" applyAlignment="1">
      <alignment horizontal="center" vertical="center" textRotation="90" wrapText="1"/>
      <protection/>
    </xf>
    <xf numFmtId="187" fontId="6" fillId="0" borderId="20" xfId="80" applyNumberFormat="1" applyFont="1" applyBorder="1" applyAlignment="1">
      <alignment horizontal="center" vertical="center" wrapText="1"/>
      <protection/>
    </xf>
    <xf numFmtId="0" fontId="6" fillId="0" borderId="20" xfId="158" applyFont="1" applyFill="1" applyBorder="1" applyAlignment="1">
      <alignment horizontal="center" vertical="center" wrapText="1"/>
      <protection/>
    </xf>
    <xf numFmtId="0" fontId="3" fillId="0" borderId="33" xfId="88" applyFont="1" applyBorder="1" applyAlignment="1">
      <alignment horizontal="center"/>
      <protection/>
    </xf>
    <xf numFmtId="0" fontId="3" fillId="0" borderId="34" xfId="88" applyFont="1" applyBorder="1" applyAlignment="1">
      <alignment horizontal="center"/>
      <protection/>
    </xf>
    <xf numFmtId="0" fontId="3" fillId="0" borderId="35" xfId="88" applyFont="1" applyBorder="1" applyAlignment="1">
      <alignment horizontal="center"/>
      <protection/>
    </xf>
    <xf numFmtId="0" fontId="6" fillId="55" borderId="38" xfId="86" applyFont="1" applyFill="1" applyBorder="1" applyAlignment="1">
      <alignment horizontal="center" vertical="center" wrapText="1"/>
      <protection/>
    </xf>
    <xf numFmtId="0" fontId="6" fillId="55" borderId="39" xfId="86" applyFont="1" applyFill="1" applyBorder="1" applyAlignment="1">
      <alignment horizontal="center" vertical="center" wrapText="1"/>
      <protection/>
    </xf>
    <xf numFmtId="0" fontId="6" fillId="55" borderId="37" xfId="86" applyFont="1" applyFill="1" applyBorder="1" applyAlignment="1">
      <alignment horizontal="center" vertical="center" wrapText="1"/>
      <protection/>
    </xf>
    <xf numFmtId="49" fontId="6" fillId="55" borderId="20" xfId="88" applyNumberFormat="1" applyFont="1" applyFill="1" applyBorder="1" applyAlignment="1">
      <alignment horizontal="center"/>
      <protection/>
    </xf>
    <xf numFmtId="0" fontId="6" fillId="0" borderId="20" xfId="88" applyFont="1" applyBorder="1" applyAlignment="1">
      <alignment horizontal="center"/>
      <protection/>
    </xf>
    <xf numFmtId="0" fontId="6" fillId="0" borderId="20" xfId="88" applyFont="1" applyBorder="1" applyAlignment="1">
      <alignment horizontal="center" vertical="center"/>
      <protection/>
    </xf>
    <xf numFmtId="0" fontId="6" fillId="55" borderId="33" xfId="90" applyFont="1" applyFill="1" applyBorder="1" applyAlignment="1">
      <alignment horizontal="left" vertical="top" wrapText="1"/>
      <protection/>
    </xf>
    <xf numFmtId="0" fontId="0" fillId="0" borderId="34" xfId="0" applyBorder="1" applyAlignment="1">
      <alignment vertical="top" wrapText="1"/>
    </xf>
    <xf numFmtId="0" fontId="0" fillId="0" borderId="35" xfId="0" applyBorder="1" applyAlignment="1">
      <alignment vertical="top" wrapText="1"/>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5" fillId="0" borderId="33" xfId="88" applyFont="1" applyBorder="1" applyAlignment="1">
      <alignment horizontal="left" vertical="top" wrapText="1"/>
      <protection/>
    </xf>
    <xf numFmtId="0" fontId="5" fillId="0" borderId="34" xfId="88" applyFont="1" applyBorder="1" applyAlignment="1">
      <alignment horizontal="left" vertical="top" wrapText="1"/>
      <protection/>
    </xf>
    <xf numFmtId="0" fontId="6" fillId="55" borderId="38" xfId="82" applyFont="1" applyFill="1" applyBorder="1" applyAlignment="1">
      <alignment horizontal="center" vertical="center"/>
      <protection/>
    </xf>
    <xf numFmtId="0" fontId="2" fillId="55" borderId="37" xfId="82" applyFont="1" applyFill="1" applyBorder="1" applyAlignment="1">
      <alignment horizontal="center" vertical="center"/>
      <protection/>
    </xf>
    <xf numFmtId="0" fontId="14" fillId="55" borderId="33" xfId="0" applyFont="1" applyFill="1" applyBorder="1" applyAlignment="1">
      <alignment horizontal="left" vertical="center" wrapText="1"/>
    </xf>
    <xf numFmtId="0" fontId="14" fillId="55" borderId="34" xfId="0" applyFont="1" applyFill="1" applyBorder="1" applyAlignment="1">
      <alignment horizontal="left" vertical="center" wrapText="1"/>
    </xf>
    <xf numFmtId="0" fontId="14" fillId="55" borderId="35" xfId="0" applyFont="1" applyFill="1" applyBorder="1" applyAlignment="1">
      <alignment horizontal="left" vertical="center" wrapText="1"/>
    </xf>
    <xf numFmtId="0" fontId="5" fillId="0" borderId="33" xfId="82" applyFont="1" applyBorder="1" applyAlignment="1">
      <alignment horizontal="left" vertical="top" wrapText="1"/>
      <protection/>
    </xf>
    <xf numFmtId="0" fontId="5" fillId="0" borderId="34" xfId="82" applyFont="1" applyBorder="1" applyAlignment="1">
      <alignment horizontal="left" vertical="top" wrapText="1"/>
      <protection/>
    </xf>
    <xf numFmtId="0" fontId="6" fillId="55" borderId="38" xfId="82" applyFont="1" applyFill="1" applyBorder="1" applyAlignment="1">
      <alignment horizontal="center" vertical="center" wrapText="1"/>
      <protection/>
    </xf>
    <xf numFmtId="0" fontId="0" fillId="55" borderId="37" xfId="82" applyFont="1" applyFill="1" applyBorder="1" applyAlignment="1">
      <alignment horizontal="center" vertical="center" wrapText="1"/>
      <protection/>
    </xf>
    <xf numFmtId="0" fontId="5" fillId="55" borderId="28" xfId="82" applyFont="1" applyFill="1" applyBorder="1" applyAlignment="1">
      <alignment horizontal="left" vertical="top" wrapText="1"/>
      <protection/>
    </xf>
    <xf numFmtId="0" fontId="5" fillId="55" borderId="29" xfId="82" applyFont="1" applyFill="1" applyBorder="1" applyAlignment="1">
      <alignment horizontal="left" vertical="top" wrapText="1"/>
      <protection/>
    </xf>
    <xf numFmtId="0" fontId="0" fillId="55" borderId="29" xfId="82" applyFont="1" applyFill="1" applyBorder="1" applyAlignment="1">
      <alignment vertical="top" wrapText="1"/>
      <protection/>
    </xf>
    <xf numFmtId="0" fontId="14" fillId="55" borderId="28" xfId="82" applyFont="1" applyFill="1" applyBorder="1" applyAlignment="1">
      <alignment horizontal="left" vertical="top" wrapText="1"/>
      <protection/>
    </xf>
    <xf numFmtId="0" fontId="5" fillId="55" borderId="30" xfId="82" applyFont="1" applyFill="1" applyBorder="1" applyAlignment="1">
      <alignment horizontal="left" vertical="top" wrapText="1"/>
      <protection/>
    </xf>
    <xf numFmtId="0" fontId="14" fillId="55" borderId="33" xfId="115" applyFont="1" applyFill="1" applyBorder="1" applyAlignment="1">
      <alignment horizontal="left" vertical="top" wrapText="1"/>
      <protection/>
    </xf>
    <xf numFmtId="0" fontId="14" fillId="55" borderId="34" xfId="115" applyFont="1" applyFill="1" applyBorder="1" applyAlignment="1">
      <alignment horizontal="left" vertical="top" wrapText="1"/>
      <protection/>
    </xf>
    <xf numFmtId="0" fontId="14" fillId="55" borderId="35" xfId="115" applyFont="1" applyFill="1" applyBorder="1" applyAlignment="1">
      <alignment horizontal="left" vertical="top" wrapText="1"/>
      <protection/>
    </xf>
    <xf numFmtId="0" fontId="3" fillId="0" borderId="28" xfId="82" applyFont="1" applyBorder="1" applyAlignment="1">
      <alignment horizontal="center"/>
      <protection/>
    </xf>
    <xf numFmtId="0" fontId="3" fillId="0" borderId="29" xfId="82" applyFont="1" applyBorder="1" applyAlignment="1">
      <alignment horizontal="center"/>
      <protection/>
    </xf>
    <xf numFmtId="0" fontId="3" fillId="0" borderId="30" xfId="82" applyFont="1" applyBorder="1" applyAlignment="1">
      <alignment horizontal="center"/>
      <protection/>
    </xf>
    <xf numFmtId="0" fontId="5" fillId="0" borderId="32" xfId="82" applyFont="1" applyBorder="1" applyAlignment="1">
      <alignment wrapText="1"/>
      <protection/>
    </xf>
    <xf numFmtId="0" fontId="0" fillId="0" borderId="0" xfId="0" applyBorder="1" applyAlignment="1">
      <alignment wrapText="1"/>
    </xf>
    <xf numFmtId="0" fontId="5" fillId="0" borderId="0" xfId="82" applyFont="1" applyBorder="1" applyAlignment="1">
      <alignment wrapText="1"/>
      <protection/>
    </xf>
    <xf numFmtId="0" fontId="0" fillId="0" borderId="32" xfId="82" applyFont="1" applyBorder="1" applyAlignment="1" quotePrefix="1">
      <alignment wrapText="1"/>
      <protection/>
    </xf>
    <xf numFmtId="0" fontId="0" fillId="0" borderId="36" xfId="0" applyBorder="1" applyAlignment="1">
      <alignment wrapText="1"/>
    </xf>
    <xf numFmtId="0" fontId="113" fillId="0" borderId="0" xfId="0" applyFont="1" applyBorder="1" applyAlignment="1">
      <alignment wrapText="1"/>
    </xf>
    <xf numFmtId="0" fontId="14" fillId="0" borderId="32" xfId="82" applyFont="1" applyBorder="1" applyAlignment="1">
      <alignment wrapText="1"/>
      <protection/>
    </xf>
    <xf numFmtId="0" fontId="5" fillId="0" borderId="39" xfId="82" applyFont="1" applyBorder="1" applyAlignment="1">
      <alignment wrapText="1"/>
      <protection/>
    </xf>
    <xf numFmtId="0" fontId="5" fillId="0" borderId="39" xfId="0" applyFont="1" applyBorder="1" applyAlignment="1">
      <alignment/>
    </xf>
    <xf numFmtId="0" fontId="5" fillId="0" borderId="37" xfId="82" applyFont="1" applyBorder="1" applyAlignment="1">
      <alignment wrapText="1"/>
      <protection/>
    </xf>
    <xf numFmtId="0" fontId="5" fillId="0" borderId="37" xfId="0" applyFont="1" applyBorder="1" applyAlignment="1">
      <alignment/>
    </xf>
    <xf numFmtId="0" fontId="5" fillId="0" borderId="38" xfId="82" applyFont="1" applyBorder="1" applyAlignment="1">
      <alignment wrapText="1"/>
      <protection/>
    </xf>
    <xf numFmtId="0" fontId="5" fillId="0" borderId="38" xfId="0" applyFont="1" applyBorder="1" applyAlignment="1">
      <alignment/>
    </xf>
    <xf numFmtId="0" fontId="5" fillId="0" borderId="34" xfId="82" applyFont="1" applyBorder="1" applyAlignment="1">
      <alignment wrapText="1"/>
      <protection/>
    </xf>
    <xf numFmtId="0" fontId="0" fillId="0" borderId="34" xfId="0" applyBorder="1" applyAlignment="1">
      <alignment wrapText="1"/>
    </xf>
    <xf numFmtId="0" fontId="0" fillId="0" borderId="0" xfId="0" applyAlignment="1">
      <alignment wrapText="1"/>
    </xf>
    <xf numFmtId="0" fontId="5" fillId="0" borderId="19" xfId="82" applyFont="1" applyBorder="1" applyAlignment="1">
      <alignment wrapText="1"/>
      <protection/>
    </xf>
    <xf numFmtId="0" fontId="0" fillId="0" borderId="19" xfId="0" applyBorder="1" applyAlignment="1">
      <alignment wrapText="1"/>
    </xf>
    <xf numFmtId="0" fontId="6" fillId="0" borderId="38" xfId="158" applyFont="1" applyBorder="1" applyAlignment="1">
      <alignment horizontal="center" vertical="center" textRotation="90"/>
      <protection/>
    </xf>
    <xf numFmtId="0" fontId="6" fillId="0" borderId="37" xfId="158" applyFont="1" applyBorder="1" applyAlignment="1">
      <alignment horizontal="center" vertical="center" textRotation="90"/>
      <protection/>
    </xf>
    <xf numFmtId="0" fontId="22" fillId="0" borderId="0" xfId="89" applyFont="1" applyAlignment="1">
      <alignment horizontal="center" vertical="top"/>
      <protection/>
    </xf>
    <xf numFmtId="0" fontId="6" fillId="0" borderId="20" xfId="158" applyFont="1" applyBorder="1" applyAlignment="1">
      <alignment horizontal="center" vertical="center"/>
      <protection/>
    </xf>
    <xf numFmtId="0" fontId="6" fillId="0" borderId="28" xfId="158" applyFont="1" applyBorder="1" applyAlignment="1">
      <alignment horizontal="center" vertical="top" wrapText="1" shrinkToFit="1"/>
      <protection/>
    </xf>
    <xf numFmtId="0" fontId="6" fillId="0" borderId="29" xfId="158" applyFont="1" applyBorder="1" applyAlignment="1">
      <alignment horizontal="center" vertical="top" wrapText="1" shrinkToFit="1"/>
      <protection/>
    </xf>
    <xf numFmtId="0" fontId="6" fillId="0" borderId="30" xfId="158" applyFont="1" applyBorder="1" applyAlignment="1">
      <alignment horizontal="center" vertical="top" wrapText="1" shrinkToFit="1"/>
      <protection/>
    </xf>
    <xf numFmtId="0" fontId="6" fillId="0" borderId="28" xfId="158" applyFont="1" applyBorder="1" applyAlignment="1">
      <alignment horizontal="center" vertical="top" shrinkToFit="1"/>
      <protection/>
    </xf>
    <xf numFmtId="0" fontId="6" fillId="0" borderId="29" xfId="158" applyFont="1" applyBorder="1" applyAlignment="1">
      <alignment horizontal="center" vertical="top" shrinkToFit="1"/>
      <protection/>
    </xf>
    <xf numFmtId="0" fontId="6" fillId="0" borderId="30" xfId="158" applyFont="1" applyBorder="1" applyAlignment="1">
      <alignment horizontal="center" vertical="top" shrinkToFit="1"/>
      <protection/>
    </xf>
    <xf numFmtId="0" fontId="6" fillId="0" borderId="39" xfId="158" applyFont="1" applyBorder="1" applyAlignment="1">
      <alignment horizontal="center" vertical="center" wrapText="1"/>
      <protection/>
    </xf>
    <xf numFmtId="0" fontId="6" fillId="55" borderId="33" xfId="158" applyFont="1" applyFill="1" applyBorder="1" applyAlignment="1">
      <alignment horizontal="left" wrapText="1"/>
      <protection/>
    </xf>
    <xf numFmtId="0" fontId="6" fillId="55" borderId="34" xfId="158" applyFont="1" applyFill="1" applyBorder="1" applyAlignment="1">
      <alignment horizontal="left" wrapText="1"/>
      <protection/>
    </xf>
    <xf numFmtId="0" fontId="6" fillId="55" borderId="35" xfId="158" applyFont="1" applyFill="1" applyBorder="1" applyAlignment="1">
      <alignment horizontal="left" wrapText="1"/>
      <protection/>
    </xf>
    <xf numFmtId="0" fontId="0" fillId="55" borderId="32" xfId="158" applyFont="1" applyFill="1" applyBorder="1" applyAlignment="1">
      <alignment/>
      <protection/>
    </xf>
    <xf numFmtId="0" fontId="0" fillId="0" borderId="0" xfId="0" applyAlignment="1">
      <alignment/>
    </xf>
    <xf numFmtId="0" fontId="0" fillId="0" borderId="36" xfId="0" applyBorder="1" applyAlignment="1">
      <alignment/>
    </xf>
    <xf numFmtId="0" fontId="0" fillId="55" borderId="32" xfId="158" applyFont="1" applyFill="1" applyBorder="1" applyAlignment="1">
      <alignment wrapText="1"/>
      <protection/>
    </xf>
    <xf numFmtId="0" fontId="0" fillId="55" borderId="27" xfId="158" applyFont="1" applyFill="1" applyBorder="1" applyAlignment="1">
      <alignment wrapText="1"/>
      <protection/>
    </xf>
    <xf numFmtId="0" fontId="0" fillId="0" borderId="31" xfId="0" applyBorder="1" applyAlignment="1">
      <alignment wrapText="1"/>
    </xf>
    <xf numFmtId="0" fontId="6" fillId="57" borderId="38" xfId="158" applyFont="1" applyFill="1" applyBorder="1" applyAlignment="1">
      <alignment horizontal="center" vertical="center" textRotation="90" wrapText="1"/>
      <protection/>
    </xf>
    <xf numFmtId="0" fontId="0" fillId="57" borderId="39" xfId="0" applyFill="1" applyBorder="1" applyAlignment="1">
      <alignment/>
    </xf>
    <xf numFmtId="0" fontId="0" fillId="57" borderId="37" xfId="0" applyFill="1" applyBorder="1" applyAlignment="1">
      <alignment/>
    </xf>
    <xf numFmtId="0" fontId="22" fillId="0" borderId="28" xfId="89" applyFont="1" applyFill="1" applyBorder="1" applyAlignment="1">
      <alignment horizontal="center"/>
      <protection/>
    </xf>
    <xf numFmtId="0" fontId="22" fillId="0" borderId="29" xfId="89" applyFont="1" applyFill="1" applyBorder="1" applyAlignment="1">
      <alignment horizontal="center"/>
      <protection/>
    </xf>
    <xf numFmtId="0" fontId="22" fillId="0" borderId="30" xfId="89" applyFont="1" applyFill="1" applyBorder="1" applyAlignment="1">
      <alignment horizontal="center"/>
      <protection/>
    </xf>
    <xf numFmtId="0" fontId="6" fillId="0" borderId="32" xfId="89" applyFont="1" applyFill="1" applyBorder="1" applyAlignment="1">
      <alignment horizontal="center" vertical="center" wrapText="1"/>
      <protection/>
    </xf>
    <xf numFmtId="0" fontId="6" fillId="0" borderId="0" xfId="89" applyFont="1" applyFill="1" applyBorder="1" applyAlignment="1">
      <alignment horizontal="center" vertical="center" wrapText="1"/>
      <protection/>
    </xf>
    <xf numFmtId="0" fontId="3" fillId="0" borderId="28" xfId="82" applyFont="1" applyBorder="1" applyAlignment="1">
      <alignment horizontal="center"/>
      <protection/>
    </xf>
    <xf numFmtId="0" fontId="3" fillId="0" borderId="29" xfId="82" applyFont="1" applyBorder="1" applyAlignment="1">
      <alignment horizontal="center"/>
      <protection/>
    </xf>
    <xf numFmtId="0" fontId="3" fillId="0" borderId="30" xfId="82" applyFont="1" applyBorder="1" applyAlignment="1">
      <alignment horizontal="center"/>
      <protection/>
    </xf>
    <xf numFmtId="0" fontId="6" fillId="55" borderId="28" xfId="82" applyFont="1" applyFill="1" applyBorder="1" applyAlignment="1">
      <alignment horizontal="center" vertical="center" wrapText="1"/>
      <protection/>
    </xf>
    <xf numFmtId="0" fontId="6" fillId="55" borderId="29" xfId="82" applyFont="1" applyFill="1" applyBorder="1" applyAlignment="1">
      <alignment horizontal="center" vertical="center" wrapText="1"/>
      <protection/>
    </xf>
    <xf numFmtId="0" fontId="6" fillId="55" borderId="30" xfId="82" applyFont="1" applyFill="1" applyBorder="1" applyAlignment="1">
      <alignment horizontal="center" vertical="center" wrapText="1"/>
      <protection/>
    </xf>
    <xf numFmtId="0" fontId="6" fillId="55" borderId="37" xfId="82" applyFont="1" applyFill="1" applyBorder="1" applyAlignment="1">
      <alignment horizontal="center" vertical="center" wrapText="1"/>
      <protection/>
    </xf>
    <xf numFmtId="0" fontId="6" fillId="0" borderId="28" xfId="82" applyFont="1" applyBorder="1" applyAlignment="1">
      <alignment horizontal="center" vertical="center" wrapText="1"/>
      <protection/>
    </xf>
    <xf numFmtId="0" fontId="6" fillId="0" borderId="29" xfId="82" applyFont="1" applyBorder="1" applyAlignment="1">
      <alignment horizontal="center" vertical="center" wrapText="1"/>
      <protection/>
    </xf>
    <xf numFmtId="0" fontId="6" fillId="0" borderId="30" xfId="82" applyFont="1" applyBorder="1" applyAlignment="1">
      <alignment horizontal="center" vertical="center" wrapText="1"/>
      <protection/>
    </xf>
  </cellXfs>
  <cellStyles count="166">
    <cellStyle name="Normal" xfId="0"/>
    <cellStyle name="20% - Accent1" xfId="15"/>
    <cellStyle name="20% - Accent2" xfId="16"/>
    <cellStyle name="20% - Accent3" xfId="17"/>
    <cellStyle name="20% - Accent4" xfId="18"/>
    <cellStyle name="20% - Accent5" xfId="19"/>
    <cellStyle name="20% - Accent6" xfId="20"/>
    <cellStyle name="20% - ส่วนที่ถูกเน้น1" xfId="21"/>
    <cellStyle name="20% - ส่วนที่ถูกเน้น2" xfId="22"/>
    <cellStyle name="20% - ส่วนที่ถูกเน้น3" xfId="23"/>
    <cellStyle name="20% - ส่วนที่ถูกเน้น4" xfId="24"/>
    <cellStyle name="20% - ส่วนที่ถูกเน้น5" xfId="25"/>
    <cellStyle name="20% - ส่วนที่ถูกเน้น6" xfId="26"/>
    <cellStyle name="40% - Accent1" xfId="27"/>
    <cellStyle name="40% - Accent2" xfId="28"/>
    <cellStyle name="40% - Accent3" xfId="29"/>
    <cellStyle name="40% - Accent4" xfId="30"/>
    <cellStyle name="40% - Accent5" xfId="31"/>
    <cellStyle name="40% - Accent6" xfId="32"/>
    <cellStyle name="40% - ส่วนที่ถูกเน้น1" xfId="33"/>
    <cellStyle name="40% - ส่วนที่ถูกเน้น2" xfId="34"/>
    <cellStyle name="40% - ส่วนที่ถูกเน้น3" xfId="35"/>
    <cellStyle name="40% - ส่วนที่ถูกเน้น4" xfId="36"/>
    <cellStyle name="40% - ส่วนที่ถูกเน้น5" xfId="37"/>
    <cellStyle name="40% - ส่วนที่ถูกเน้น6" xfId="38"/>
    <cellStyle name="60% - Accent1" xfId="39"/>
    <cellStyle name="60% - Accent2" xfId="40"/>
    <cellStyle name="60% - Accent3" xfId="41"/>
    <cellStyle name="60% - Accent4" xfId="42"/>
    <cellStyle name="60% - Accent5" xfId="43"/>
    <cellStyle name="60% - Accent6" xfId="44"/>
    <cellStyle name="60% - ส่วนที่ถูกเน้น1" xfId="45"/>
    <cellStyle name="60% - ส่วนที่ถูกเน้น2" xfId="46"/>
    <cellStyle name="60% - ส่วนที่ถูกเน้น3" xfId="47"/>
    <cellStyle name="60% - ส่วนที่ถูกเน้น4" xfId="48"/>
    <cellStyle name="60% - ส่วนที่ถูกเน้น5" xfId="49"/>
    <cellStyle name="60% - ส่วนที่ถูกเน้น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43" xfId="69"/>
    <cellStyle name="Hyperlink 47" xfId="70"/>
    <cellStyle name="Input" xfId="71"/>
    <cellStyle name="Linked Cell" xfId="72"/>
    <cellStyle name="Neutral" xfId="73"/>
    <cellStyle name="Normal 2" xfId="74"/>
    <cellStyle name="Normal 3" xfId="75"/>
    <cellStyle name="Normal 4" xfId="76"/>
    <cellStyle name="Normal 5" xfId="77"/>
    <cellStyle name="Normal 5 2" xfId="78"/>
    <cellStyle name="Normal 5_Commit_KPIs55_59_Edit_26Nov2555" xfId="79"/>
    <cellStyle name="Normal_ ผลงานทางวิชาการปี50" xfId="80"/>
    <cellStyle name="Normal_3_21Aug2550" xfId="81"/>
    <cellStyle name="Normal_6_07Sep2550" xfId="82"/>
    <cellStyle name="Normal_6_07Sep2550 2" xfId="83"/>
    <cellStyle name="Normal_6_07Sep2550_EQA_SupportData" xfId="84"/>
    <cellStyle name="Normal_6_21Aug2550" xfId="85"/>
    <cellStyle name="Normal_6_21Aug2550 2" xfId="86"/>
    <cellStyle name="Normal_C4-11" xfId="87"/>
    <cellStyle name="Normal_Component 04_Thanyaporn_21Apr2551" xfId="88"/>
    <cellStyle name="Normal_Component 11_Thanyaporn" xfId="89"/>
    <cellStyle name="Normal_Database_GradAndResearch_2_2550 2" xfId="90"/>
    <cellStyle name="Note" xfId="91"/>
    <cellStyle name="Output" xfId="92"/>
    <cellStyle name="Percent 2" xfId="93"/>
    <cellStyle name="Title" xfId="94"/>
    <cellStyle name="Total" xfId="95"/>
    <cellStyle name="Warning Text" xfId="96"/>
    <cellStyle name="การคำนวณ" xfId="97"/>
    <cellStyle name="ข้อความเตือน" xfId="98"/>
    <cellStyle name="ข้อความอธิบาย" xfId="99"/>
    <cellStyle name="Comma" xfId="100"/>
    <cellStyle name="Comma [0]" xfId="101"/>
    <cellStyle name="เครื่องหมายจุลภาค 2" xfId="102"/>
    <cellStyle name="เครื่องหมายจุลภาค 3" xfId="103"/>
    <cellStyle name="เครื่องหมายจุลภาค 4" xfId="104"/>
    <cellStyle name="เครื่องหมายจุลภาค 5" xfId="105"/>
    <cellStyle name="เครื่องหมายจุลภาค 6" xfId="106"/>
    <cellStyle name="เครื่องหมายจุลภาค 7" xfId="107"/>
    <cellStyle name="เครื่องหมายจุลภาค 8" xfId="108"/>
    <cellStyle name="Currency" xfId="109"/>
    <cellStyle name="Currency [0]" xfId="110"/>
    <cellStyle name="ชื่อเรื่อง" xfId="111"/>
    <cellStyle name="เซลล์ตรวจสอบ" xfId="112"/>
    <cellStyle name="เซลล์ที่มีการเชื่อมโยง" xfId="113"/>
    <cellStyle name="ดี" xfId="114"/>
    <cellStyle name="ปกติ 10" xfId="115"/>
    <cellStyle name="ปกติ 14" xfId="116"/>
    <cellStyle name="ปกติ 15" xfId="117"/>
    <cellStyle name="ปกติ 16" xfId="118"/>
    <cellStyle name="ปกติ 18" xfId="119"/>
    <cellStyle name="ปกติ 19" xfId="120"/>
    <cellStyle name="ปกติ 2" xfId="121"/>
    <cellStyle name="ปกติ 21" xfId="122"/>
    <cellStyle name="ปกติ 22" xfId="123"/>
    <cellStyle name="ปกติ 24" xfId="124"/>
    <cellStyle name="ปกติ 25" xfId="125"/>
    <cellStyle name="ปกติ 27" xfId="126"/>
    <cellStyle name="ปกติ 28" xfId="127"/>
    <cellStyle name="ปกติ 29" xfId="128"/>
    <cellStyle name="ปกติ 3" xfId="129"/>
    <cellStyle name="ปกติ 30" xfId="130"/>
    <cellStyle name="ปกติ 31" xfId="131"/>
    <cellStyle name="ปกติ 32" xfId="132"/>
    <cellStyle name="ปกติ 33" xfId="133"/>
    <cellStyle name="ปกติ 34" xfId="134"/>
    <cellStyle name="ปกติ 35" xfId="135"/>
    <cellStyle name="ปกติ 36" xfId="136"/>
    <cellStyle name="ปกติ 37" xfId="137"/>
    <cellStyle name="ปกติ 38" xfId="138"/>
    <cellStyle name="ปกติ 39" xfId="139"/>
    <cellStyle name="ปกติ 4" xfId="140"/>
    <cellStyle name="ปกติ 40" xfId="141"/>
    <cellStyle name="ปกติ 41" xfId="142"/>
    <cellStyle name="ปกติ 42" xfId="143"/>
    <cellStyle name="ปกติ 43" xfId="144"/>
    <cellStyle name="ปกติ 44" xfId="145"/>
    <cellStyle name="ปกติ 45" xfId="146"/>
    <cellStyle name="ปกติ 46" xfId="147"/>
    <cellStyle name="ปกติ 47" xfId="148"/>
    <cellStyle name="ปกติ 49" xfId="149"/>
    <cellStyle name="ปกติ 5" xfId="150"/>
    <cellStyle name="ปกติ 51" xfId="151"/>
    <cellStyle name="ปกติ 54" xfId="152"/>
    <cellStyle name="ปกติ 55" xfId="153"/>
    <cellStyle name="ปกติ 6" xfId="154"/>
    <cellStyle name="ปกติ 7" xfId="155"/>
    <cellStyle name="ปกติ 8" xfId="156"/>
    <cellStyle name="ปกติ 9" xfId="157"/>
    <cellStyle name="ปกติ_1" xfId="158"/>
    <cellStyle name="ปกติ_1_EQA_SupportData" xfId="159"/>
    <cellStyle name="ปกติ_6" xfId="160"/>
    <cellStyle name="ปกติ_Component 04_Thanyaporn" xfId="161"/>
    <cellStyle name="ปกติ_Component 04_Thanyaporn_EQA_SupportData" xfId="162"/>
    <cellStyle name="ป้อนค่า" xfId="163"/>
    <cellStyle name="ปานกลาง" xfId="164"/>
    <cellStyle name="Percent" xfId="165"/>
    <cellStyle name="ผลรวม" xfId="166"/>
    <cellStyle name="แย่" xfId="167"/>
    <cellStyle name="ส่วนที่ถูกเน้น1" xfId="168"/>
    <cellStyle name="ส่วนที่ถูกเน้น2" xfId="169"/>
    <cellStyle name="ส่วนที่ถูกเน้น3" xfId="170"/>
    <cellStyle name="ส่วนที่ถูกเน้น4" xfId="171"/>
    <cellStyle name="ส่วนที่ถูกเน้น5" xfId="172"/>
    <cellStyle name="ส่วนที่ถูกเน้น6" xfId="173"/>
    <cellStyle name="แสดงผล" xfId="174"/>
    <cellStyle name="หมายเหตุ" xfId="175"/>
    <cellStyle name="หัวเรื่อง 1" xfId="176"/>
    <cellStyle name="หัวเรื่อง 2" xfId="177"/>
    <cellStyle name="หัวเรื่อง 3" xfId="178"/>
    <cellStyle name="หัวเรื่อง 4"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9</xdr:row>
      <xdr:rowOff>447675</xdr:rowOff>
    </xdr:from>
    <xdr:to>
      <xdr:col>4</xdr:col>
      <xdr:colOff>1285875</xdr:colOff>
      <xdr:row>9</xdr:row>
      <xdr:rowOff>1000125</xdr:rowOff>
    </xdr:to>
    <xdr:sp>
      <xdr:nvSpPr>
        <xdr:cNvPr id="1" name="TextBox 1"/>
        <xdr:cNvSpPr txBox="1">
          <a:spLocks noChangeArrowheads="1"/>
        </xdr:cNvSpPr>
      </xdr:nvSpPr>
      <xdr:spPr>
        <a:xfrm>
          <a:off x="6686550" y="2790825"/>
          <a:ext cx="1333500" cy="55245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latin typeface="TH SarabunPSK"/>
              <a:ea typeface="TH SarabunPSK"/>
              <a:cs typeface="TH SarabunPSK"/>
            </a:rPr>
            <a:t>(</a:t>
          </a:r>
          <a:r>
            <a:rPr lang="en-US" cap="none" sz="1600" b="0" i="0" u="none" baseline="0">
              <a:solidFill>
                <a:srgbClr val="000000"/>
              </a:solidFill>
              <a:latin typeface="TH SarabunPSK"/>
              <a:ea typeface="TH SarabunPSK"/>
              <a:cs typeface="TH SarabunPSK"/>
            </a:rPr>
            <a:t>คิดคะแนนตามเกณฑ์</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ปี 2559</a:t>
          </a:r>
          <a:r>
            <a:rPr lang="en-US" cap="none" sz="1600" b="0" i="0" u="none" baseline="0">
              <a:solidFill>
                <a:srgbClr val="000000"/>
              </a:solidFill>
              <a:latin typeface="TH SarabunPSK"/>
              <a:ea typeface="TH SarabunPSK"/>
              <a:cs typeface="TH SarabunPSK"/>
            </a:rPr>
            <a:t>)</a:t>
          </a:r>
        </a:p>
      </xdr:txBody>
    </xdr:sp>
    <xdr:clientData/>
  </xdr:twoCellAnchor>
  <xdr:twoCellAnchor>
    <xdr:from>
      <xdr:col>3</xdr:col>
      <xdr:colOff>733425</xdr:colOff>
      <xdr:row>29</xdr:row>
      <xdr:rowOff>152400</xdr:rowOff>
    </xdr:from>
    <xdr:to>
      <xdr:col>5</xdr:col>
      <xdr:colOff>9525</xdr:colOff>
      <xdr:row>30</xdr:row>
      <xdr:rowOff>19050</xdr:rowOff>
    </xdr:to>
    <xdr:sp>
      <xdr:nvSpPr>
        <xdr:cNvPr id="2" name="TextBox 2"/>
        <xdr:cNvSpPr txBox="1">
          <a:spLocks noChangeArrowheads="1"/>
        </xdr:cNvSpPr>
      </xdr:nvSpPr>
      <xdr:spPr>
        <a:xfrm>
          <a:off x="6696075" y="13192125"/>
          <a:ext cx="1343025" cy="523875"/>
        </a:xfrm>
        <a:prstGeom prst="rect">
          <a:avLst/>
        </a:prstGeom>
        <a:noFill/>
        <a:ln w="9525" cmpd="sng">
          <a:noFill/>
        </a:ln>
      </xdr:spPr>
      <xdr:txBody>
        <a:bodyPr vertOverflow="clip" wrap="square" lIns="91440" tIns="45720" rIns="91440" bIns="45720"/>
        <a:p>
          <a:pPr algn="ctr">
            <a:defRPr/>
          </a:pPr>
          <a:r>
            <a:rPr lang="en-US" cap="none" sz="1600" b="0" i="0" u="none" baseline="0">
              <a:solidFill>
                <a:srgbClr val="000000"/>
              </a:solidFill>
              <a:latin typeface="TH SarabunPSK"/>
              <a:ea typeface="TH SarabunPSK"/>
              <a:cs typeface="TH SarabunPSK"/>
            </a:rPr>
            <a:t>(</a:t>
          </a:r>
          <a:r>
            <a:rPr lang="en-US" cap="none" sz="1600" b="0" i="0" u="none" baseline="0">
              <a:solidFill>
                <a:srgbClr val="000000"/>
              </a:solidFill>
              <a:latin typeface="TH SarabunPSK"/>
              <a:ea typeface="TH SarabunPSK"/>
              <a:cs typeface="TH SarabunPSK"/>
            </a:rPr>
            <a:t>คิดคะแนนตามเกณฑ์</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ปี 2559</a:t>
          </a:r>
          <a:r>
            <a:rPr lang="en-US" cap="none" sz="1600" b="0" i="0" u="none" baseline="0">
              <a:solidFill>
                <a:srgbClr val="000000"/>
              </a:solidFill>
              <a:latin typeface="TH SarabunPSK"/>
              <a:ea typeface="TH SarabunPSK"/>
              <a:cs typeface="TH SarabunPSK"/>
            </a:rPr>
            <a:t>)</a:t>
          </a:r>
        </a:p>
      </xdr:txBody>
    </xdr:sp>
    <xdr:clientData/>
  </xdr:twoCellAnchor>
  <xdr:twoCellAnchor>
    <xdr:from>
      <xdr:col>3</xdr:col>
      <xdr:colOff>733425</xdr:colOff>
      <xdr:row>44</xdr:row>
      <xdr:rowOff>257175</xdr:rowOff>
    </xdr:from>
    <xdr:to>
      <xdr:col>5</xdr:col>
      <xdr:colOff>38100</xdr:colOff>
      <xdr:row>44</xdr:row>
      <xdr:rowOff>781050</xdr:rowOff>
    </xdr:to>
    <xdr:sp>
      <xdr:nvSpPr>
        <xdr:cNvPr id="3" name="TextBox 3"/>
        <xdr:cNvSpPr txBox="1">
          <a:spLocks noChangeArrowheads="1"/>
        </xdr:cNvSpPr>
      </xdr:nvSpPr>
      <xdr:spPr>
        <a:xfrm>
          <a:off x="6696075" y="22002750"/>
          <a:ext cx="1371600" cy="523875"/>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latin typeface="TH SarabunPSK"/>
              <a:ea typeface="TH SarabunPSK"/>
              <a:cs typeface="TH SarabunPSK"/>
            </a:rPr>
            <a:t>(</a:t>
          </a:r>
          <a:r>
            <a:rPr lang="en-US" cap="none" sz="1600" b="0" i="0" u="none" baseline="0">
              <a:solidFill>
                <a:srgbClr val="000000"/>
              </a:solidFill>
              <a:latin typeface="TH SarabunPSK"/>
              <a:ea typeface="TH SarabunPSK"/>
              <a:cs typeface="TH SarabunPSK"/>
            </a:rPr>
            <a:t>คิดคะแนนตามเกณฑ์</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ปี 255</a:t>
          </a:r>
          <a:r>
            <a:rPr lang="en-US" cap="none" sz="1600" b="0" i="0" u="none" baseline="0">
              <a:solidFill>
                <a:srgbClr val="000000"/>
              </a:solidFill>
              <a:latin typeface="TH SarabunPSK"/>
              <a:ea typeface="TH SarabunPSK"/>
              <a:cs typeface="TH SarabunPSK"/>
            </a:rPr>
            <a:t>8)</a:t>
          </a:r>
        </a:p>
      </xdr:txBody>
    </xdr:sp>
    <xdr:clientData/>
  </xdr:twoCellAnchor>
  <xdr:twoCellAnchor>
    <xdr:from>
      <xdr:col>3</xdr:col>
      <xdr:colOff>723900</xdr:colOff>
      <xdr:row>49</xdr:row>
      <xdr:rowOff>285750</xdr:rowOff>
    </xdr:from>
    <xdr:to>
      <xdr:col>5</xdr:col>
      <xdr:colOff>47625</xdr:colOff>
      <xdr:row>49</xdr:row>
      <xdr:rowOff>1543050</xdr:rowOff>
    </xdr:to>
    <xdr:sp>
      <xdr:nvSpPr>
        <xdr:cNvPr id="4" name="TextBox 4"/>
        <xdr:cNvSpPr txBox="1">
          <a:spLocks noChangeArrowheads="1"/>
        </xdr:cNvSpPr>
      </xdr:nvSpPr>
      <xdr:spPr>
        <a:xfrm>
          <a:off x="6686550" y="27393900"/>
          <a:ext cx="1390650" cy="1266825"/>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latin typeface="TH SarabunPSK"/>
              <a:ea typeface="TH SarabunPSK"/>
              <a:cs typeface="TH SarabunPSK"/>
            </a:rPr>
            <a:t>(</a:t>
          </a:r>
          <a:r>
            <a:rPr lang="en-US" cap="none" sz="1600" b="0" i="0" u="none" baseline="0">
              <a:solidFill>
                <a:srgbClr val="000000"/>
              </a:solidFill>
              <a:latin typeface="TH SarabunPSK"/>
              <a:ea typeface="TH SarabunPSK"/>
              <a:cs typeface="TH SarabunPSK"/>
            </a:rPr>
            <a:t>รายงานข้อมูลตาม
</a:t>
          </a:r>
          <a:r>
            <a:rPr lang="en-US" cap="none" sz="1600" b="0" i="0" u="none" baseline="0">
              <a:solidFill>
                <a:srgbClr val="000000"/>
              </a:solidFill>
              <a:latin typeface="TH SarabunPSK"/>
              <a:ea typeface="TH SarabunPSK"/>
              <a:cs typeface="TH SarabunPSK"/>
            </a:rPr>
            <a:t>ตัวบ่งชี้ที่ปรับเปลี่ยนปี 2559</a:t>
          </a:r>
          <a:r>
            <a:rPr lang="en-US" cap="none" sz="1600" b="0" i="0" u="none" baseline="0">
              <a:solidFill>
                <a:srgbClr val="000000"/>
              </a:solidFill>
              <a:latin typeface="TH SarabunPSK"/>
              <a:ea typeface="TH SarabunPSK"/>
              <a:cs typeface="TH SarabunPSK"/>
            </a:rPr>
            <a:t> และ</a:t>
          </a:r>
          <a:r>
            <a:rPr lang="en-US" cap="none" sz="1600" b="0" i="0" u="none" baseline="0">
              <a:solidFill>
                <a:srgbClr val="000000"/>
              </a:solidFill>
              <a:latin typeface="TH SarabunPSK"/>
              <a:ea typeface="TH SarabunPSK"/>
              <a:cs typeface="TH SarabunPSK"/>
            </a:rPr>
            <a:t>คิดคะแนนตามเกณฑ์ ปี 2559</a:t>
          </a:r>
          <a:r>
            <a:rPr lang="en-US" cap="none" sz="1600" b="0" i="0" u="none" baseline="0">
              <a:solidFill>
                <a:srgbClr val="000000"/>
              </a:solidFill>
              <a:latin typeface="TH SarabunPSK"/>
              <a:ea typeface="TH SarabunPSK"/>
              <a:cs typeface="TH SarabunPSK"/>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2</xdr:row>
      <xdr:rowOff>171450</xdr:rowOff>
    </xdr:from>
    <xdr:to>
      <xdr:col>31</xdr:col>
      <xdr:colOff>457200</xdr:colOff>
      <xdr:row>6</xdr:row>
      <xdr:rowOff>133350</xdr:rowOff>
    </xdr:to>
    <xdr:sp>
      <xdr:nvSpPr>
        <xdr:cNvPr id="1" name="TextBox 1"/>
        <xdr:cNvSpPr txBox="1">
          <a:spLocks noChangeArrowheads="1"/>
        </xdr:cNvSpPr>
      </xdr:nvSpPr>
      <xdr:spPr>
        <a:xfrm>
          <a:off x="11106150" y="828675"/>
          <a:ext cx="4086225" cy="1181100"/>
        </a:xfrm>
        <a:prstGeom prst="rect">
          <a:avLst/>
        </a:pr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sz="1100" b="0" i="0" u="sng" baseline="0">
              <a:solidFill>
                <a:srgbClr val="FF0000"/>
              </a:solidFill>
              <a:latin typeface="Calibri"/>
              <a:ea typeface="Calibri"/>
              <a:cs typeface="Calibri"/>
            </a:rPr>
            <a:t>ปีการศึกษา</a:t>
          </a:r>
          <a:r>
            <a:rPr lang="en-US" cap="none" sz="1100" b="0" i="0" u="sng" baseline="0">
              <a:solidFill>
                <a:srgbClr val="FF0000"/>
              </a:solidFill>
              <a:latin typeface="Calibri"/>
              <a:ea typeface="Calibri"/>
              <a:cs typeface="Calibri"/>
            </a:rPr>
            <a:t> 2557</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ประมวลผลจากระบบสารสนเทศนักศึกษา
</a:t>
          </a:r>
          <a:r>
            <a:rPr lang="en-US" cap="none" sz="1100" b="0" i="0" u="sng" baseline="0">
              <a:solidFill>
                <a:srgbClr val="FF0000"/>
              </a:solidFill>
              <a:latin typeface="Calibri"/>
              <a:ea typeface="Calibri"/>
              <a:cs typeface="Calibri"/>
            </a:rPr>
            <a:t>ปีการศึกษา 2558</a:t>
          </a:r>
          <a:r>
            <a:rPr lang="en-US" cap="none" sz="1100" b="0" i="0" u="none" baseline="0">
              <a:solidFill>
                <a:srgbClr val="FF0000"/>
              </a:solidFill>
              <a:latin typeface="Calibri"/>
              <a:ea typeface="Calibri"/>
              <a:cs typeface="Calibri"/>
            </a:rPr>
            <a:t> เป็น</a:t>
          </a:r>
          <a:r>
            <a:rPr lang="en-US" cap="none" sz="1100" b="0" i="0" u="none" baseline="0">
              <a:solidFill>
                <a:srgbClr val="FF0000"/>
              </a:solidFill>
              <a:latin typeface="Calibri"/>
              <a:ea typeface="Calibri"/>
              <a:cs typeface="Calibri"/>
            </a:rPr>
            <a:t>ข้อมูลสถิตินักศึกษาของกองทะเบียนฯ ม.
</a:t>
          </a:r>
          <a:r>
            <a:rPr lang="en-US" cap="none" sz="1100" b="0" i="0" u="sng" baseline="0">
              <a:solidFill>
                <a:srgbClr val="FF0000"/>
              </a:solidFill>
              <a:latin typeface="Calibri"/>
              <a:ea typeface="Calibri"/>
              <a:cs typeface="Calibri"/>
            </a:rPr>
            <a:t>ปีการศึกษา 2559</a:t>
          </a:r>
          <a:r>
            <a:rPr lang="en-US" cap="none" sz="1100" b="0" i="0" u="none" baseline="0">
              <a:solidFill>
                <a:srgbClr val="FF0000"/>
              </a:solidFill>
              <a:latin typeface="Calibri"/>
              <a:ea typeface="Calibri"/>
              <a:cs typeface="Calibri"/>
            </a:rPr>
            <a:t> จากระบบสถิตินักศึกษา </a:t>
          </a:r>
          <a:r>
            <a:rPr lang="en-US" cap="none" sz="1100" b="0" i="0" u="none" baseline="0">
              <a:solidFill>
                <a:srgbClr val="FF0000"/>
              </a:solidFill>
              <a:latin typeface="Calibri"/>
              <a:ea typeface="Calibri"/>
              <a:cs typeface="Calibri"/>
            </a:rPr>
            <a:t>Online </a:t>
          </a:r>
          <a:r>
            <a:rPr lang="en-US" cap="none" sz="1100" b="0" i="0" u="none" baseline="0">
              <a:solidFill>
                <a:srgbClr val="FF0000"/>
              </a:solidFill>
              <a:latin typeface="Calibri"/>
              <a:ea typeface="Calibri"/>
              <a:cs typeface="Calibri"/>
            </a:rPr>
            <a:t>ม. 7/6/2560
</a:t>
          </a:r>
          <a:r>
            <a:rPr lang="en-US" cap="none" sz="1100" b="0" i="0" u="none" baseline="0">
              <a:solidFill>
                <a:srgbClr val="FF0000"/>
              </a:solidFill>
              <a:latin typeface="Calibri"/>
              <a:ea typeface="Calibri"/>
              <a:cs typeface="Calibri"/>
            </a:rPr>
            <a:t>http://reg.psu.ac.th/StatHatyaiStudent</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  (ไม่มีข้อมูลแผนการศึกษาระดับปริญญาโท)</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xdr:row>
      <xdr:rowOff>47625</xdr:rowOff>
    </xdr:from>
    <xdr:to>
      <xdr:col>7</xdr:col>
      <xdr:colOff>200025</xdr:colOff>
      <xdr:row>2</xdr:row>
      <xdr:rowOff>28575</xdr:rowOff>
    </xdr:to>
    <xdr:pic>
      <xdr:nvPicPr>
        <xdr:cNvPr id="1" name="CommandButton2"/>
        <xdr:cNvPicPr preferRelativeResize="1">
          <a:picLocks noChangeAspect="1"/>
        </xdr:cNvPicPr>
      </xdr:nvPicPr>
      <xdr:blipFill>
        <a:blip r:embed="rId1"/>
        <a:stretch>
          <a:fillRect/>
        </a:stretch>
      </xdr:blipFill>
      <xdr:spPr>
        <a:xfrm>
          <a:off x="3267075" y="381000"/>
          <a:ext cx="1209675" cy="3048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9525</xdr:rowOff>
    </xdr:from>
    <xdr:to>
      <xdr:col>4</xdr:col>
      <xdr:colOff>609600</xdr:colOff>
      <xdr:row>2</xdr:row>
      <xdr:rowOff>19050</xdr:rowOff>
    </xdr:to>
    <xdr:pic>
      <xdr:nvPicPr>
        <xdr:cNvPr id="1" name="CommandButton1"/>
        <xdr:cNvPicPr preferRelativeResize="1">
          <a:picLocks noChangeAspect="1"/>
        </xdr:cNvPicPr>
      </xdr:nvPicPr>
      <xdr:blipFill>
        <a:blip r:embed="rId1"/>
        <a:stretch>
          <a:fillRect/>
        </a:stretch>
      </xdr:blipFill>
      <xdr:spPr>
        <a:xfrm>
          <a:off x="3476625" y="352425"/>
          <a:ext cx="1209675" cy="3048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47625</xdr:rowOff>
    </xdr:from>
    <xdr:to>
      <xdr:col>7</xdr:col>
      <xdr:colOff>38100</xdr:colOff>
      <xdr:row>2</xdr:row>
      <xdr:rowOff>28575</xdr:rowOff>
    </xdr:to>
    <xdr:pic>
      <xdr:nvPicPr>
        <xdr:cNvPr id="1" name="CommandButton1"/>
        <xdr:cNvPicPr preferRelativeResize="1">
          <a:picLocks noChangeAspect="1"/>
        </xdr:cNvPicPr>
      </xdr:nvPicPr>
      <xdr:blipFill>
        <a:blip r:embed="rId1"/>
        <a:stretch>
          <a:fillRect/>
        </a:stretch>
      </xdr:blipFill>
      <xdr:spPr>
        <a:xfrm>
          <a:off x="2876550" y="381000"/>
          <a:ext cx="1209675" cy="3048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0</xdr:row>
      <xdr:rowOff>47625</xdr:rowOff>
    </xdr:from>
    <xdr:to>
      <xdr:col>9</xdr:col>
      <xdr:colOff>857250</xdr:colOff>
      <xdr:row>1</xdr:row>
      <xdr:rowOff>0</xdr:rowOff>
    </xdr:to>
    <xdr:sp>
      <xdr:nvSpPr>
        <xdr:cNvPr id="1" name="TextBox 1"/>
        <xdr:cNvSpPr txBox="1">
          <a:spLocks noChangeArrowheads="1"/>
        </xdr:cNvSpPr>
      </xdr:nvSpPr>
      <xdr:spPr>
        <a:xfrm>
          <a:off x="11268075" y="47625"/>
          <a:ext cx="2752725" cy="323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ctr">
            <a:defRPr/>
          </a:pPr>
          <a:r>
            <a:rPr lang="en-US" cap="none" sz="1100" b="0" i="0" u="none" baseline="0">
              <a:solidFill>
                <a:srgbClr val="FF0000"/>
              </a:solidFill>
              <a:latin typeface="Calibri"/>
              <a:ea typeface="Calibri"/>
              <a:cs typeface="Calibri"/>
            </a:rPr>
            <a:t>ได้รับข้อมูลจาก - คุณขัติยาภรณ์</a:t>
          </a:r>
          <a:r>
            <a:rPr lang="en-US" cap="none" sz="1100" b="0" i="0" u="none" baseline="0">
              <a:solidFill>
                <a:srgbClr val="FF0000"/>
              </a:solidFill>
              <a:latin typeface="Calibri"/>
              <a:ea typeface="Calibri"/>
              <a:cs typeface="Calibri"/>
            </a:rPr>
            <a:t> 11 ต.ค.59</a:t>
          </a:r>
        </a:p>
      </xdr:txBody>
    </xdr:sp>
    <xdr:clientData/>
  </xdr:twoCellAnchor>
  <xdr:twoCellAnchor>
    <xdr:from>
      <xdr:col>6</xdr:col>
      <xdr:colOff>9525</xdr:colOff>
      <xdr:row>0</xdr:row>
      <xdr:rowOff>57150</xdr:rowOff>
    </xdr:from>
    <xdr:to>
      <xdr:col>9</xdr:col>
      <xdr:colOff>19050</xdr:colOff>
      <xdr:row>1</xdr:row>
      <xdr:rowOff>9525</xdr:rowOff>
    </xdr:to>
    <xdr:sp>
      <xdr:nvSpPr>
        <xdr:cNvPr id="2" name="TextBox 2"/>
        <xdr:cNvSpPr txBox="1">
          <a:spLocks noChangeArrowheads="1"/>
        </xdr:cNvSpPr>
      </xdr:nvSpPr>
      <xdr:spPr>
        <a:xfrm>
          <a:off x="10382250" y="57150"/>
          <a:ext cx="2800350" cy="323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ctr">
            <a:defRPr/>
          </a:pPr>
          <a:r>
            <a:rPr lang="en-US" cap="none" sz="1100" b="0" i="0" u="none" baseline="0">
              <a:solidFill>
                <a:srgbClr val="FF0000"/>
              </a:solidFill>
              <a:latin typeface="Calibri"/>
              <a:ea typeface="Calibri"/>
              <a:cs typeface="Calibri"/>
            </a:rPr>
            <a:t>ได้รับข้อมูลจาก - คุณขัติยาภรณ์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30 </a:t>
          </a:r>
          <a:r>
            <a:rPr lang="en-US" cap="none" sz="1100" b="0" i="0" u="none" baseline="0">
              <a:solidFill>
                <a:srgbClr val="FF0000"/>
              </a:solidFill>
              <a:latin typeface="Calibri"/>
              <a:ea typeface="Calibri"/>
              <a:cs typeface="Calibri"/>
            </a:rPr>
            <a:t>ส.ค.2560</a:t>
          </a:r>
        </a:p>
      </xdr:txBody>
    </xdr:sp>
    <xdr:clientData/>
  </xdr:twoCellAnchor>
  <xdr:twoCellAnchor>
    <xdr:from>
      <xdr:col>2</xdr:col>
      <xdr:colOff>752475</xdr:colOff>
      <xdr:row>1</xdr:row>
      <xdr:rowOff>38100</xdr:rowOff>
    </xdr:from>
    <xdr:to>
      <xdr:col>3</xdr:col>
      <xdr:colOff>238125</xdr:colOff>
      <xdr:row>2</xdr:row>
      <xdr:rowOff>9525</xdr:rowOff>
    </xdr:to>
    <xdr:pic>
      <xdr:nvPicPr>
        <xdr:cNvPr id="3" name="CommandButton1"/>
        <xdr:cNvPicPr preferRelativeResize="1">
          <a:picLocks noChangeAspect="1"/>
        </xdr:cNvPicPr>
      </xdr:nvPicPr>
      <xdr:blipFill>
        <a:blip r:embed="rId1"/>
        <a:stretch>
          <a:fillRect/>
        </a:stretch>
      </xdr:blipFill>
      <xdr:spPr>
        <a:xfrm>
          <a:off x="2905125" y="409575"/>
          <a:ext cx="1428750" cy="304800"/>
        </a:xfrm>
        <a:prstGeom prst="rect">
          <a:avLst/>
        </a:prstGeom>
        <a:noFill/>
        <a:ln w="9525" cmpd="sng">
          <a:noFill/>
        </a:ln>
      </xdr:spPr>
    </xdr:pic>
    <xdr:clientData fPrintsWithSheet="0"/>
  </xdr:twoCellAnchor>
  <xdr:twoCellAnchor editAs="oneCell">
    <xdr:from>
      <xdr:col>3</xdr:col>
      <xdr:colOff>314325</xdr:colOff>
      <xdr:row>1</xdr:row>
      <xdr:rowOff>47625</xdr:rowOff>
    </xdr:from>
    <xdr:to>
      <xdr:col>4</xdr:col>
      <xdr:colOff>600075</xdr:colOff>
      <xdr:row>2</xdr:row>
      <xdr:rowOff>19050</xdr:rowOff>
    </xdr:to>
    <xdr:pic>
      <xdr:nvPicPr>
        <xdr:cNvPr id="4" name="CommandButton2"/>
        <xdr:cNvPicPr preferRelativeResize="1">
          <a:picLocks noChangeAspect="1"/>
        </xdr:cNvPicPr>
      </xdr:nvPicPr>
      <xdr:blipFill>
        <a:blip r:embed="rId2"/>
        <a:stretch>
          <a:fillRect/>
        </a:stretch>
      </xdr:blipFill>
      <xdr:spPr>
        <a:xfrm>
          <a:off x="4410075" y="419100"/>
          <a:ext cx="2133600" cy="304800"/>
        </a:xfrm>
        <a:prstGeom prst="rect">
          <a:avLst/>
        </a:prstGeom>
        <a:noFill/>
        <a:ln w="9525" cmpd="sng">
          <a:noFill/>
        </a:ln>
      </xdr:spPr>
    </xdr:pic>
    <xdr:clientData fPrintsWithSheet="0"/>
  </xdr:twoCellAnchor>
  <xdr:twoCellAnchor editAs="oneCell">
    <xdr:from>
      <xdr:col>4</xdr:col>
      <xdr:colOff>657225</xdr:colOff>
      <xdr:row>1</xdr:row>
      <xdr:rowOff>28575</xdr:rowOff>
    </xdr:from>
    <xdr:to>
      <xdr:col>5</xdr:col>
      <xdr:colOff>1847850</xdr:colOff>
      <xdr:row>1</xdr:row>
      <xdr:rowOff>333375</xdr:rowOff>
    </xdr:to>
    <xdr:pic>
      <xdr:nvPicPr>
        <xdr:cNvPr id="5" name="CommandButton3"/>
        <xdr:cNvPicPr preferRelativeResize="1">
          <a:picLocks noChangeAspect="1"/>
        </xdr:cNvPicPr>
      </xdr:nvPicPr>
      <xdr:blipFill>
        <a:blip r:embed="rId3"/>
        <a:stretch>
          <a:fillRect/>
        </a:stretch>
      </xdr:blipFill>
      <xdr:spPr>
        <a:xfrm>
          <a:off x="6600825" y="400050"/>
          <a:ext cx="2838450"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13</xdr:col>
      <xdr:colOff>400050</xdr:colOff>
      <xdr:row>9</xdr:row>
      <xdr:rowOff>9525</xdr:rowOff>
    </xdr:to>
    <xdr:sp>
      <xdr:nvSpPr>
        <xdr:cNvPr id="1" name="TextBox 1"/>
        <xdr:cNvSpPr txBox="1">
          <a:spLocks noChangeArrowheads="1"/>
        </xdr:cNvSpPr>
      </xdr:nvSpPr>
      <xdr:spPr>
        <a:xfrm>
          <a:off x="13163550" y="2476500"/>
          <a:ext cx="1609725" cy="685800"/>
        </a:xfrm>
        <a:prstGeom prst="rect">
          <a:avLst/>
        </a:prstGeom>
        <a:solidFill>
          <a:srgbClr val="FCD5B5"/>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ngsana New"/>
              <a:ea typeface="Angsana New"/>
              <a:cs typeface="Angsana New"/>
            </a:rPr>
            <a:t>ลำดับที่ 1-10
</a:t>
          </a:r>
          <a:r>
            <a:rPr lang="en-US" cap="none" sz="1200" b="0" i="0" u="none" baseline="0">
              <a:solidFill>
                <a:srgbClr val="000000"/>
              </a:solidFill>
              <a:latin typeface="Angsana New"/>
              <a:ea typeface="Angsana New"/>
              <a:cs typeface="Angsana New"/>
            </a:rPr>
            <a:t>ผลงานเผยแพร่</a:t>
          </a:r>
          <a:r>
            <a:rPr lang="en-US" cap="none" sz="1200" b="0" i="0" u="none" baseline="0">
              <a:solidFill>
                <a:srgbClr val="000000"/>
              </a:solidFill>
              <a:latin typeface="Angsana New"/>
              <a:ea typeface="Angsana New"/>
              <a:cs typeface="Angsana New"/>
            </a:rPr>
            <a:t> (</a:t>
          </a:r>
          <a:r>
            <a:rPr lang="en-US" cap="none" sz="1200" b="0" i="0" u="none" baseline="0">
              <a:solidFill>
                <a:srgbClr val="000000"/>
              </a:solidFill>
              <a:latin typeface="Angsana New"/>
              <a:ea typeface="Angsana New"/>
              <a:cs typeface="Angsana New"/>
            </a:rPr>
            <a:t>Prodeedings</a:t>
          </a:r>
          <a:r>
            <a:rPr lang="en-US" cap="none" sz="1200" b="0" i="0" u="none" baseline="0">
              <a:solidFill>
                <a:srgbClr val="000000"/>
              </a:solidFill>
              <a:latin typeface="Angsana New"/>
              <a:ea typeface="Angsana New"/>
              <a:cs typeface="Angsana New"/>
            </a:rPr>
            <a:t>) 
</a:t>
          </a:r>
          <a:r>
            <a:rPr lang="en-US" cap="none" sz="1200" b="0" i="0" u="none" baseline="0">
              <a:solidFill>
                <a:srgbClr val="000000"/>
              </a:solidFill>
              <a:latin typeface="Angsana New"/>
              <a:ea typeface="Angsana New"/>
              <a:cs typeface="Angsana New"/>
            </a:rPr>
            <a:t>จากระบบ </a:t>
          </a:r>
          <a:r>
            <a:rPr lang="en-US" cap="none" sz="1200" b="0" i="0" u="none" baseline="0">
              <a:solidFill>
                <a:srgbClr val="000000"/>
              </a:solidFill>
              <a:latin typeface="Angsana New"/>
              <a:ea typeface="Angsana New"/>
              <a:cs typeface="Angsana New"/>
            </a:rPr>
            <a:t>KPIs </a:t>
          </a:r>
          <a:r>
            <a:rPr lang="en-US" cap="none" sz="1200" b="0" i="0" u="none" baseline="0">
              <a:solidFill>
                <a:srgbClr val="000000"/>
              </a:solidFill>
              <a:latin typeface="Angsana New"/>
              <a:ea typeface="Angsana New"/>
              <a:cs typeface="Angsana New"/>
            </a:rPr>
            <a:t>วิจัย (19 ม.ค.2560)</a:t>
          </a:r>
        </a:p>
      </xdr:txBody>
    </xdr:sp>
    <xdr:clientData/>
  </xdr:twoCellAnchor>
  <xdr:twoCellAnchor>
    <xdr:from>
      <xdr:col>11</xdr:col>
      <xdr:colOff>0</xdr:colOff>
      <xdr:row>32</xdr:row>
      <xdr:rowOff>0</xdr:rowOff>
    </xdr:from>
    <xdr:to>
      <xdr:col>13</xdr:col>
      <xdr:colOff>390525</xdr:colOff>
      <xdr:row>32</xdr:row>
      <xdr:rowOff>685800</xdr:rowOff>
    </xdr:to>
    <xdr:sp>
      <xdr:nvSpPr>
        <xdr:cNvPr id="2" name="TextBox 2"/>
        <xdr:cNvSpPr txBox="1">
          <a:spLocks noChangeArrowheads="1"/>
        </xdr:cNvSpPr>
      </xdr:nvSpPr>
      <xdr:spPr>
        <a:xfrm>
          <a:off x="13154025" y="9782175"/>
          <a:ext cx="1609725" cy="685800"/>
        </a:xfrm>
        <a:prstGeom prst="rect">
          <a:avLst/>
        </a:prstGeom>
        <a:solidFill>
          <a:srgbClr val="FCD5B5"/>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ngsana New"/>
              <a:ea typeface="Angsana New"/>
              <a:cs typeface="Angsana New"/>
            </a:rPr>
            <a:t>ลำดับที่ </a:t>
          </a:r>
          <a:r>
            <a:rPr lang="en-US" cap="none" sz="1200" b="0" i="0" u="none" baseline="0">
              <a:solidFill>
                <a:srgbClr val="000000"/>
              </a:solidFill>
              <a:latin typeface="Angsana New"/>
              <a:ea typeface="Angsana New"/>
              <a:cs typeface="Angsana New"/>
            </a:rPr>
            <a:t>1</a:t>
          </a:r>
          <a:r>
            <a:rPr lang="en-US" cap="none" sz="1200" b="0" i="0" u="none" baseline="0">
              <a:solidFill>
                <a:srgbClr val="000000"/>
              </a:solidFill>
              <a:latin typeface="Angsana New"/>
              <a:ea typeface="Angsana New"/>
              <a:cs typeface="Angsana New"/>
            </a:rPr>
            <a:t>1</a:t>
          </a:r>
          <a:r>
            <a:rPr lang="en-US" cap="none" sz="1200" b="0" i="0" u="none" baseline="0">
              <a:solidFill>
                <a:srgbClr val="000000"/>
              </a:solidFill>
              <a:latin typeface="Angsana New"/>
              <a:ea typeface="Angsana New"/>
              <a:cs typeface="Angsana New"/>
            </a:rPr>
            <a:t>-</a:t>
          </a:r>
          <a:r>
            <a:rPr lang="en-US" cap="none" sz="1200" b="0" i="0" u="none" baseline="0">
              <a:solidFill>
                <a:srgbClr val="000000"/>
              </a:solidFill>
              <a:latin typeface="Angsana New"/>
              <a:ea typeface="Angsana New"/>
              <a:cs typeface="Angsana New"/>
            </a:rPr>
            <a:t>4</a:t>
          </a:r>
          <a:r>
            <a:rPr lang="en-US" cap="none" sz="1200" b="0" i="0" u="none" baseline="0">
              <a:solidFill>
                <a:srgbClr val="000000"/>
              </a:solidFill>
              <a:latin typeface="Angsana New"/>
              <a:ea typeface="Angsana New"/>
              <a:cs typeface="Angsana New"/>
            </a:rPr>
            <a:t>4</a:t>
          </a:r>
          <a:r>
            <a:rPr lang="en-US" cap="none" sz="1200" b="0" i="0" u="none" baseline="0">
              <a:solidFill>
                <a:srgbClr val="000000"/>
              </a:solidFill>
              <a:latin typeface="Angsana New"/>
              <a:ea typeface="Angsana New"/>
              <a:cs typeface="Angsana New"/>
            </a:rPr>
            <a:t>
</a:t>
          </a:r>
          <a:r>
            <a:rPr lang="en-US" cap="none" sz="1200" b="0" i="0" u="none" baseline="0">
              <a:solidFill>
                <a:srgbClr val="000000"/>
              </a:solidFill>
              <a:latin typeface="Angsana New"/>
              <a:ea typeface="Angsana New"/>
              <a:cs typeface="Angsana New"/>
            </a:rPr>
            <a:t>ผลงานทางวิชาการ</a:t>
          </a:r>
          <a:r>
            <a:rPr lang="en-US" cap="none" sz="1200" b="0" i="0" u="none" baseline="0">
              <a:solidFill>
                <a:srgbClr val="000000"/>
              </a:solidFill>
              <a:latin typeface="Angsana New"/>
              <a:ea typeface="Angsana New"/>
              <a:cs typeface="Angsana New"/>
            </a:rPr>
            <a:t>จากหน่วยวิจัยฯ (8 พ.ค.2560)</a:t>
          </a:r>
        </a:p>
      </xdr:txBody>
    </xdr:sp>
    <xdr:clientData/>
  </xdr:twoCellAnchor>
  <xdr:twoCellAnchor>
    <xdr:from>
      <xdr:col>11</xdr:col>
      <xdr:colOff>47625</xdr:colOff>
      <xdr:row>120</xdr:row>
      <xdr:rowOff>19050</xdr:rowOff>
    </xdr:from>
    <xdr:to>
      <xdr:col>13</xdr:col>
      <xdr:colOff>438150</xdr:colOff>
      <xdr:row>123</xdr:row>
      <xdr:rowOff>38100</xdr:rowOff>
    </xdr:to>
    <xdr:sp>
      <xdr:nvSpPr>
        <xdr:cNvPr id="3" name="TextBox 3"/>
        <xdr:cNvSpPr txBox="1">
          <a:spLocks noChangeArrowheads="1"/>
        </xdr:cNvSpPr>
      </xdr:nvSpPr>
      <xdr:spPr>
        <a:xfrm>
          <a:off x="13201650" y="40338375"/>
          <a:ext cx="1609725" cy="704850"/>
        </a:xfrm>
        <a:prstGeom prst="rect">
          <a:avLst/>
        </a:prstGeom>
        <a:solidFill>
          <a:srgbClr val="E6B9B8"/>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ngsana New"/>
              <a:ea typeface="Angsana New"/>
              <a:cs typeface="Angsana New"/>
            </a:rPr>
            <a:t>ลำดับที่ 45-65
</a:t>
          </a:r>
          <a:r>
            <a:rPr lang="en-US" cap="none" sz="1200" b="0" i="0" u="none" baseline="0">
              <a:solidFill>
                <a:srgbClr val="000000"/>
              </a:solidFill>
              <a:latin typeface="Angsana New"/>
              <a:ea typeface="Angsana New"/>
              <a:cs typeface="Angsana New"/>
            </a:rPr>
            <a:t>ได้รับข้อมูลเพิ่มเติมจาก</a:t>
          </a:r>
          <a:r>
            <a:rPr lang="en-US" cap="none" sz="1200" b="0" i="0" u="none" baseline="0">
              <a:solidFill>
                <a:srgbClr val="000000"/>
              </a:solidFill>
              <a:latin typeface="Angsana New"/>
              <a:ea typeface="Angsana New"/>
              <a:cs typeface="Angsana New"/>
            </a:rPr>
            <a:t> </a:t>
          </a:r>
          <a:r>
            <a:rPr lang="en-US" cap="none" sz="1200" b="0" i="0" u="none" baseline="0">
              <a:solidFill>
                <a:srgbClr val="000000"/>
              </a:solidFill>
              <a:latin typeface="Angsana New"/>
              <a:ea typeface="Angsana New"/>
              <a:cs typeface="Angsana New"/>
            </a:rPr>
            <a:t>CE
</a:t>
          </a:r>
          <a:r>
            <a:rPr lang="en-US" cap="none" sz="1200" b="0" i="0" u="none" baseline="0">
              <a:solidFill>
                <a:srgbClr val="000000"/>
              </a:solidFill>
              <a:latin typeface="Angsana New"/>
              <a:ea typeface="Angsana New"/>
              <a:cs typeface="Angsana New"/>
            </a:rPr>
            <a:t>(</a:t>
          </a:r>
          <a:r>
            <a:rPr lang="en-US" cap="none" sz="1200" b="0" i="0" u="none" baseline="0">
              <a:solidFill>
                <a:srgbClr val="000000"/>
              </a:solidFill>
              <a:latin typeface="Angsana New"/>
              <a:ea typeface="Angsana New"/>
              <a:cs typeface="Angsana New"/>
            </a:rPr>
            <a:t>30 </a:t>
          </a:r>
          <a:r>
            <a:rPr lang="en-US" cap="none" sz="1200" b="0" i="0" u="none" baseline="0">
              <a:solidFill>
                <a:srgbClr val="000000"/>
              </a:solidFill>
              <a:latin typeface="Angsana New"/>
              <a:ea typeface="Angsana New"/>
              <a:cs typeface="Angsana New"/>
            </a:rPr>
            <a:t> ส.ค.2560)</a:t>
          </a:r>
        </a:p>
      </xdr:txBody>
    </xdr:sp>
    <xdr:clientData/>
  </xdr:twoCellAnchor>
  <xdr:twoCellAnchor>
    <xdr:from>
      <xdr:col>11</xdr:col>
      <xdr:colOff>0</xdr:colOff>
      <xdr:row>160</xdr:row>
      <xdr:rowOff>0</xdr:rowOff>
    </xdr:from>
    <xdr:to>
      <xdr:col>13</xdr:col>
      <xdr:colOff>390525</xdr:colOff>
      <xdr:row>162</xdr:row>
      <xdr:rowOff>114300</xdr:rowOff>
    </xdr:to>
    <xdr:sp>
      <xdr:nvSpPr>
        <xdr:cNvPr id="4" name="TextBox 4"/>
        <xdr:cNvSpPr txBox="1">
          <a:spLocks noChangeArrowheads="1"/>
        </xdr:cNvSpPr>
      </xdr:nvSpPr>
      <xdr:spPr>
        <a:xfrm>
          <a:off x="13154025" y="53063775"/>
          <a:ext cx="1609725" cy="666750"/>
        </a:xfrm>
        <a:prstGeom prst="rect">
          <a:avLst/>
        </a:prstGeom>
        <a:solidFill>
          <a:srgbClr val="FCD5B5"/>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ngsana New"/>
              <a:ea typeface="Angsana New"/>
              <a:cs typeface="Angsana New"/>
            </a:rPr>
            <a:t>ลำดับที่ 66-79
</a:t>
          </a:r>
          <a:r>
            <a:rPr lang="en-US" cap="none" sz="1200" b="0" i="0" u="none" baseline="0">
              <a:solidFill>
                <a:srgbClr val="000000"/>
              </a:solidFill>
              <a:latin typeface="Angsana New"/>
              <a:ea typeface="Angsana New"/>
              <a:cs typeface="Angsana New"/>
            </a:rPr>
            <a:t>ได้รับข้อมูลเพิ่มเติมจาก</a:t>
          </a:r>
          <a:r>
            <a:rPr lang="en-US" cap="none" sz="1200" b="0" i="0" u="none" baseline="0">
              <a:solidFill>
                <a:srgbClr val="000000"/>
              </a:solidFill>
              <a:latin typeface="Angsana New"/>
              <a:ea typeface="Angsana New"/>
              <a:cs typeface="Angsana New"/>
            </a:rPr>
            <a:t> </a:t>
          </a:r>
          <a:r>
            <a:rPr lang="en-US" cap="none" sz="1200" b="0" i="0" u="none" baseline="0">
              <a:solidFill>
                <a:srgbClr val="000000"/>
              </a:solidFill>
              <a:latin typeface="Angsana New"/>
              <a:ea typeface="Angsana New"/>
              <a:cs typeface="Angsana New"/>
            </a:rPr>
            <a:t>CoE
</a:t>
          </a:r>
          <a:r>
            <a:rPr lang="en-US" cap="none" sz="1200" b="0" i="0" u="none" baseline="0">
              <a:solidFill>
                <a:srgbClr val="000000"/>
              </a:solidFill>
              <a:latin typeface="Angsana New"/>
              <a:ea typeface="Angsana New"/>
              <a:cs typeface="Angsana New"/>
            </a:rPr>
            <a:t>(</a:t>
          </a:r>
          <a:r>
            <a:rPr lang="en-US" cap="none" sz="1200" b="0" i="0" u="none" baseline="0">
              <a:solidFill>
                <a:srgbClr val="000000"/>
              </a:solidFill>
              <a:latin typeface="Angsana New"/>
              <a:ea typeface="Angsana New"/>
              <a:cs typeface="Angsana New"/>
            </a:rPr>
            <a:t>13 </a:t>
          </a:r>
          <a:r>
            <a:rPr lang="en-US" cap="none" sz="1200" b="0" i="0" u="none" baseline="0">
              <a:solidFill>
                <a:srgbClr val="000000"/>
              </a:solidFill>
              <a:latin typeface="Angsana New"/>
              <a:ea typeface="Angsana New"/>
              <a:cs typeface="Angsana New"/>
            </a:rPr>
            <a:t>ก.ย.2560)</a:t>
          </a:r>
        </a:p>
      </xdr:txBody>
    </xdr:sp>
    <xdr:clientData/>
  </xdr:twoCellAnchor>
  <xdr:twoCellAnchor editAs="oneCell">
    <xdr:from>
      <xdr:col>0</xdr:col>
      <xdr:colOff>114300</xdr:colOff>
      <xdr:row>0</xdr:row>
      <xdr:rowOff>295275</xdr:rowOff>
    </xdr:from>
    <xdr:to>
      <xdr:col>1</xdr:col>
      <xdr:colOff>1190625</xdr:colOff>
      <xdr:row>1</xdr:row>
      <xdr:rowOff>266700</xdr:rowOff>
    </xdr:to>
    <xdr:pic>
      <xdr:nvPicPr>
        <xdr:cNvPr id="5" name="CommandButton1"/>
        <xdr:cNvPicPr preferRelativeResize="1">
          <a:picLocks noChangeAspect="1"/>
        </xdr:cNvPicPr>
      </xdr:nvPicPr>
      <xdr:blipFill>
        <a:blip r:embed="rId1"/>
        <a:stretch>
          <a:fillRect/>
        </a:stretch>
      </xdr:blipFill>
      <xdr:spPr>
        <a:xfrm>
          <a:off x="114300" y="295275"/>
          <a:ext cx="1409700" cy="3048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0</xdr:col>
      <xdr:colOff>1638300</xdr:colOff>
      <xdr:row>1</xdr:row>
      <xdr:rowOff>57150</xdr:rowOff>
    </xdr:to>
    <xdr:pic>
      <xdr:nvPicPr>
        <xdr:cNvPr id="1" name="CommandButton1"/>
        <xdr:cNvPicPr preferRelativeResize="1">
          <a:picLocks noChangeAspect="1"/>
        </xdr:cNvPicPr>
      </xdr:nvPicPr>
      <xdr:blipFill>
        <a:blip r:embed="rId1"/>
        <a:stretch>
          <a:fillRect/>
        </a:stretch>
      </xdr:blipFill>
      <xdr:spPr>
        <a:xfrm>
          <a:off x="152400" y="85725"/>
          <a:ext cx="1485900"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2" name="Line 2"/>
        <xdr:cNvSpPr>
          <a:spLocks/>
        </xdr:cNvSpPr>
      </xdr:nvSpPr>
      <xdr:spPr>
        <a:xfrm flipV="1">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3" name="Line 3"/>
        <xdr:cNvSpPr>
          <a:spLocks/>
        </xdr:cNvSpPr>
      </xdr:nvSpPr>
      <xdr:spPr>
        <a:xfrm>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4" name="Line 4"/>
        <xdr:cNvSpPr>
          <a:spLocks/>
        </xdr:cNvSpPr>
      </xdr:nvSpPr>
      <xdr:spPr>
        <a:xfrm flipV="1">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5" name="Line 5"/>
        <xdr:cNvSpPr>
          <a:spLocks/>
        </xdr:cNvSpPr>
      </xdr:nvSpPr>
      <xdr:spPr>
        <a:xfrm>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6" name="Line 6"/>
        <xdr:cNvSpPr>
          <a:spLocks/>
        </xdr:cNvSpPr>
      </xdr:nvSpPr>
      <xdr:spPr>
        <a:xfrm flipV="1">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7" name="Line 7"/>
        <xdr:cNvSpPr>
          <a:spLocks/>
        </xdr:cNvSpPr>
      </xdr:nvSpPr>
      <xdr:spPr>
        <a:xfrm>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8" name="Line 8"/>
        <xdr:cNvSpPr>
          <a:spLocks/>
        </xdr:cNvSpPr>
      </xdr:nvSpPr>
      <xdr:spPr>
        <a:xfrm flipV="1">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9" name="Line 9"/>
        <xdr:cNvSpPr>
          <a:spLocks/>
        </xdr:cNvSpPr>
      </xdr:nvSpPr>
      <xdr:spPr>
        <a:xfrm>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0</xdr:row>
      <xdr:rowOff>0</xdr:rowOff>
    </xdr:from>
    <xdr:to>
      <xdr:col>3</xdr:col>
      <xdr:colOff>0</xdr:colOff>
      <xdr:row>0</xdr:row>
      <xdr:rowOff>0</xdr:rowOff>
    </xdr:to>
    <xdr:sp>
      <xdr:nvSpPr>
        <xdr:cNvPr id="10" name="Line 10"/>
        <xdr:cNvSpPr>
          <a:spLocks/>
        </xdr:cNvSpPr>
      </xdr:nvSpPr>
      <xdr:spPr>
        <a:xfrm flipV="1">
          <a:off x="5114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0</xdr:col>
      <xdr:colOff>114300</xdr:colOff>
      <xdr:row>0</xdr:row>
      <xdr:rowOff>0</xdr:rowOff>
    </xdr:from>
    <xdr:to>
      <xdr:col>0</xdr:col>
      <xdr:colOff>200025</xdr:colOff>
      <xdr:row>0</xdr:row>
      <xdr:rowOff>0</xdr:rowOff>
    </xdr:to>
    <xdr:sp>
      <xdr:nvSpPr>
        <xdr:cNvPr id="11" name="Line 11"/>
        <xdr:cNvSpPr>
          <a:spLocks/>
        </xdr:cNvSpPr>
      </xdr:nvSpPr>
      <xdr:spPr>
        <a:xfrm>
          <a:off x="11430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0</xdr:col>
      <xdr:colOff>209550</xdr:colOff>
      <xdr:row>0</xdr:row>
      <xdr:rowOff>0</xdr:rowOff>
    </xdr:from>
    <xdr:to>
      <xdr:col>0</xdr:col>
      <xdr:colOff>285750</xdr:colOff>
      <xdr:row>0</xdr:row>
      <xdr:rowOff>0</xdr:rowOff>
    </xdr:to>
    <xdr:sp>
      <xdr:nvSpPr>
        <xdr:cNvPr id="12" name="Line 12"/>
        <xdr:cNvSpPr>
          <a:spLocks/>
        </xdr:cNvSpPr>
      </xdr:nvSpPr>
      <xdr:spPr>
        <a:xfrm flipV="1">
          <a:off x="20955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0</xdr:col>
      <xdr:colOff>114300</xdr:colOff>
      <xdr:row>0</xdr:row>
      <xdr:rowOff>0</xdr:rowOff>
    </xdr:from>
    <xdr:to>
      <xdr:col>0</xdr:col>
      <xdr:colOff>200025</xdr:colOff>
      <xdr:row>0</xdr:row>
      <xdr:rowOff>0</xdr:rowOff>
    </xdr:to>
    <xdr:sp>
      <xdr:nvSpPr>
        <xdr:cNvPr id="13" name="Line 13"/>
        <xdr:cNvSpPr>
          <a:spLocks/>
        </xdr:cNvSpPr>
      </xdr:nvSpPr>
      <xdr:spPr>
        <a:xfrm>
          <a:off x="11430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0</xdr:col>
      <xdr:colOff>209550</xdr:colOff>
      <xdr:row>0</xdr:row>
      <xdr:rowOff>0</xdr:rowOff>
    </xdr:from>
    <xdr:to>
      <xdr:col>0</xdr:col>
      <xdr:colOff>285750</xdr:colOff>
      <xdr:row>0</xdr:row>
      <xdr:rowOff>0</xdr:rowOff>
    </xdr:to>
    <xdr:sp>
      <xdr:nvSpPr>
        <xdr:cNvPr id="14" name="Line 14"/>
        <xdr:cNvSpPr>
          <a:spLocks/>
        </xdr:cNvSpPr>
      </xdr:nvSpPr>
      <xdr:spPr>
        <a:xfrm flipV="1">
          <a:off x="20955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15" name="Line 15"/>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16" name="Line 16"/>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17" name="Line 17"/>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18" name="Line 18"/>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19" name="Line 19"/>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20" name="Line 20"/>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1" name="Line 21"/>
        <xdr:cNvSpPr>
          <a:spLocks/>
        </xdr:cNvSpPr>
      </xdr:nvSpPr>
      <xdr:spPr>
        <a:xfrm>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2" name="Line 22"/>
        <xdr:cNvSpPr>
          <a:spLocks/>
        </xdr:cNvSpPr>
      </xdr:nvSpPr>
      <xdr:spPr>
        <a:xfrm flipV="1">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3" name="Line 23"/>
        <xdr:cNvSpPr>
          <a:spLocks/>
        </xdr:cNvSpPr>
      </xdr:nvSpPr>
      <xdr:spPr>
        <a:xfrm>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4" name="Line 24"/>
        <xdr:cNvSpPr>
          <a:spLocks/>
        </xdr:cNvSpPr>
      </xdr:nvSpPr>
      <xdr:spPr>
        <a:xfrm flipV="1">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5" name="Line 25"/>
        <xdr:cNvSpPr>
          <a:spLocks/>
        </xdr:cNvSpPr>
      </xdr:nvSpPr>
      <xdr:spPr>
        <a:xfrm>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6" name="Line 26"/>
        <xdr:cNvSpPr>
          <a:spLocks/>
        </xdr:cNvSpPr>
      </xdr:nvSpPr>
      <xdr:spPr>
        <a:xfrm flipV="1">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7" name="Line 27"/>
        <xdr:cNvSpPr>
          <a:spLocks/>
        </xdr:cNvSpPr>
      </xdr:nvSpPr>
      <xdr:spPr>
        <a:xfrm>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8" name="Line 28"/>
        <xdr:cNvSpPr>
          <a:spLocks/>
        </xdr:cNvSpPr>
      </xdr:nvSpPr>
      <xdr:spPr>
        <a:xfrm flipV="1">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29" name="Line 29"/>
        <xdr:cNvSpPr>
          <a:spLocks/>
        </xdr:cNvSpPr>
      </xdr:nvSpPr>
      <xdr:spPr>
        <a:xfrm>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10</xdr:col>
      <xdr:colOff>0</xdr:colOff>
      <xdr:row>0</xdr:row>
      <xdr:rowOff>0</xdr:rowOff>
    </xdr:from>
    <xdr:to>
      <xdr:col>10</xdr:col>
      <xdr:colOff>0</xdr:colOff>
      <xdr:row>0</xdr:row>
      <xdr:rowOff>0</xdr:rowOff>
    </xdr:to>
    <xdr:sp>
      <xdr:nvSpPr>
        <xdr:cNvPr id="30" name="Line 30"/>
        <xdr:cNvSpPr>
          <a:spLocks/>
        </xdr:cNvSpPr>
      </xdr:nvSpPr>
      <xdr:spPr>
        <a:xfrm flipV="1">
          <a:off x="11372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1" name="Line 15"/>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2" name="Line 16"/>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3" name="Line 17"/>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4" name="Line 18"/>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5" name="Line 19"/>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6" name="Line 20"/>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7" name="Line 15"/>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8" name="Line 16"/>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39" name="Line 17"/>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0" name="Line 18"/>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1" name="Line 19"/>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2" name="Line 20"/>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6</xdr:col>
      <xdr:colOff>600075</xdr:colOff>
      <xdr:row>1</xdr:row>
      <xdr:rowOff>180975</xdr:rowOff>
    </xdr:from>
    <xdr:to>
      <xdr:col>9</xdr:col>
      <xdr:colOff>1257300</xdr:colOff>
      <xdr:row>2</xdr:row>
      <xdr:rowOff>152400</xdr:rowOff>
    </xdr:to>
    <xdr:sp>
      <xdr:nvSpPr>
        <xdr:cNvPr id="43" name="TextBox 43"/>
        <xdr:cNvSpPr txBox="1">
          <a:spLocks noChangeArrowheads="1"/>
        </xdr:cNvSpPr>
      </xdr:nvSpPr>
      <xdr:spPr>
        <a:xfrm>
          <a:off x="8029575" y="552450"/>
          <a:ext cx="3200400" cy="26670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ctr">
            <a:defRPr/>
          </a:pPr>
          <a:r>
            <a:rPr lang="en-US" cap="none" sz="1100" b="0" i="0" u="none" baseline="0">
              <a:solidFill>
                <a:srgbClr val="000080"/>
              </a:solidFill>
            </a:rPr>
            <a:t>งบสนับสนุนเฉพาะสัดส่วนที่อาจารย์มีส่วนร่วมเท่านั้น</a:t>
          </a:r>
        </a:p>
      </xdr:txBody>
    </xdr:sp>
    <xdr:clientData/>
  </xdr:twoCellAnchor>
  <xdr:twoCellAnchor>
    <xdr:from>
      <xdr:col>3</xdr:col>
      <xdr:colOff>0</xdr:colOff>
      <xdr:row>5</xdr:row>
      <xdr:rowOff>0</xdr:rowOff>
    </xdr:from>
    <xdr:to>
      <xdr:col>3</xdr:col>
      <xdr:colOff>0</xdr:colOff>
      <xdr:row>5</xdr:row>
      <xdr:rowOff>0</xdr:rowOff>
    </xdr:to>
    <xdr:sp>
      <xdr:nvSpPr>
        <xdr:cNvPr id="44" name="Line 15"/>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5" name="Line 16"/>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6" name="Line 17"/>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7" name="Line 18"/>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8" name="Line 19"/>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49" name="Line 20"/>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6</xdr:col>
      <xdr:colOff>600075</xdr:colOff>
      <xdr:row>1</xdr:row>
      <xdr:rowOff>180975</xdr:rowOff>
    </xdr:from>
    <xdr:to>
      <xdr:col>9</xdr:col>
      <xdr:colOff>1257300</xdr:colOff>
      <xdr:row>2</xdr:row>
      <xdr:rowOff>152400</xdr:rowOff>
    </xdr:to>
    <xdr:sp>
      <xdr:nvSpPr>
        <xdr:cNvPr id="50" name="TextBox 50"/>
        <xdr:cNvSpPr txBox="1">
          <a:spLocks noChangeArrowheads="1"/>
        </xdr:cNvSpPr>
      </xdr:nvSpPr>
      <xdr:spPr>
        <a:xfrm>
          <a:off x="8029575" y="552450"/>
          <a:ext cx="3200400" cy="26670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ctr">
            <a:defRPr/>
          </a:pPr>
          <a:r>
            <a:rPr lang="en-US" cap="none" sz="1100" b="0" i="0" u="none" baseline="0">
              <a:solidFill>
                <a:srgbClr val="000080"/>
              </a:solidFill>
            </a:rPr>
            <a:t>งบสนับสนุนเฉพาะสัดส่วนที่อาจารย์มีส่วนร่วมเท่านั้น</a:t>
          </a:r>
        </a:p>
      </xdr:txBody>
    </xdr:sp>
    <xdr:clientData/>
  </xdr:twoCellAnchor>
  <xdr:twoCellAnchor>
    <xdr:from>
      <xdr:col>3</xdr:col>
      <xdr:colOff>0</xdr:colOff>
      <xdr:row>5</xdr:row>
      <xdr:rowOff>0</xdr:rowOff>
    </xdr:from>
    <xdr:to>
      <xdr:col>3</xdr:col>
      <xdr:colOff>0</xdr:colOff>
      <xdr:row>5</xdr:row>
      <xdr:rowOff>0</xdr:rowOff>
    </xdr:to>
    <xdr:sp>
      <xdr:nvSpPr>
        <xdr:cNvPr id="51" name="Line 15"/>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52" name="Line 16"/>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53" name="Line 17"/>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54" name="Line 18"/>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55" name="Line 19"/>
        <xdr:cNvSpPr>
          <a:spLocks/>
        </xdr:cNvSpPr>
      </xdr:nvSpPr>
      <xdr:spPr>
        <a:xfrm>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5</xdr:row>
      <xdr:rowOff>0</xdr:rowOff>
    </xdr:from>
    <xdr:to>
      <xdr:col>3</xdr:col>
      <xdr:colOff>0</xdr:colOff>
      <xdr:row>5</xdr:row>
      <xdr:rowOff>0</xdr:rowOff>
    </xdr:to>
    <xdr:sp>
      <xdr:nvSpPr>
        <xdr:cNvPr id="56" name="Line 20"/>
        <xdr:cNvSpPr>
          <a:spLocks/>
        </xdr:cNvSpPr>
      </xdr:nvSpPr>
      <xdr:spPr>
        <a:xfrm flipV="1">
          <a:off x="5114925" y="1590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6</xdr:col>
      <xdr:colOff>600075</xdr:colOff>
      <xdr:row>1</xdr:row>
      <xdr:rowOff>180975</xdr:rowOff>
    </xdr:from>
    <xdr:to>
      <xdr:col>9</xdr:col>
      <xdr:colOff>1257300</xdr:colOff>
      <xdr:row>2</xdr:row>
      <xdr:rowOff>152400</xdr:rowOff>
    </xdr:to>
    <xdr:sp>
      <xdr:nvSpPr>
        <xdr:cNvPr id="57" name="TextBox 57"/>
        <xdr:cNvSpPr txBox="1">
          <a:spLocks noChangeArrowheads="1"/>
        </xdr:cNvSpPr>
      </xdr:nvSpPr>
      <xdr:spPr>
        <a:xfrm>
          <a:off x="8029575" y="552450"/>
          <a:ext cx="3200400" cy="26670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ctr">
            <a:defRPr/>
          </a:pPr>
          <a:r>
            <a:rPr lang="en-US" cap="none" sz="1100" b="0" i="0" u="none" baseline="0">
              <a:solidFill>
                <a:srgbClr val="000080"/>
              </a:solidFill>
            </a:rPr>
            <a:t>งบสนับสนุนเฉพาะสัดส่วนที่อาจารย์มีส่วนร่วมเท่านั้น</a:t>
          </a:r>
        </a:p>
      </xdr:txBody>
    </xdr:sp>
    <xdr:clientData/>
  </xdr:twoCellAnchor>
  <xdr:twoCellAnchor editAs="oneCell">
    <xdr:from>
      <xdr:col>1</xdr:col>
      <xdr:colOff>1143000</xdr:colOff>
      <xdr:row>3</xdr:row>
      <xdr:rowOff>57150</xdr:rowOff>
    </xdr:from>
    <xdr:to>
      <xdr:col>1</xdr:col>
      <xdr:colOff>2400300</xdr:colOff>
      <xdr:row>4</xdr:row>
      <xdr:rowOff>161925</xdr:rowOff>
    </xdr:to>
    <xdr:pic>
      <xdr:nvPicPr>
        <xdr:cNvPr id="58" name="CommandButton1"/>
        <xdr:cNvPicPr preferRelativeResize="1">
          <a:picLocks noChangeAspect="1"/>
        </xdr:cNvPicPr>
      </xdr:nvPicPr>
      <xdr:blipFill>
        <a:blip r:embed="rId1"/>
        <a:stretch>
          <a:fillRect/>
        </a:stretch>
      </xdr:blipFill>
      <xdr:spPr>
        <a:xfrm>
          <a:off x="1533525" y="1057275"/>
          <a:ext cx="1257300" cy="400050"/>
        </a:xfrm>
        <a:prstGeom prst="rect">
          <a:avLst/>
        </a:prstGeom>
        <a:noFill/>
        <a:ln w="9525" cmpd="sng">
          <a:noFill/>
        </a:ln>
      </xdr:spPr>
    </xdr:pic>
    <xdr:clientData fPrintsWithSheet="0"/>
  </xdr:twoCellAnchor>
  <xdr:twoCellAnchor editAs="oneCell">
    <xdr:from>
      <xdr:col>1</xdr:col>
      <xdr:colOff>1143000</xdr:colOff>
      <xdr:row>3</xdr:row>
      <xdr:rowOff>57150</xdr:rowOff>
    </xdr:from>
    <xdr:to>
      <xdr:col>1</xdr:col>
      <xdr:colOff>2400300</xdr:colOff>
      <xdr:row>4</xdr:row>
      <xdr:rowOff>161925</xdr:rowOff>
    </xdr:to>
    <xdr:pic>
      <xdr:nvPicPr>
        <xdr:cNvPr id="59" name="CommandButton2"/>
        <xdr:cNvPicPr preferRelativeResize="1">
          <a:picLocks noChangeAspect="1"/>
        </xdr:cNvPicPr>
      </xdr:nvPicPr>
      <xdr:blipFill>
        <a:blip r:embed="rId2"/>
        <a:stretch>
          <a:fillRect/>
        </a:stretch>
      </xdr:blipFill>
      <xdr:spPr>
        <a:xfrm>
          <a:off x="1533525" y="1057275"/>
          <a:ext cx="1257300" cy="4000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1</xdr:row>
      <xdr:rowOff>85725</xdr:rowOff>
    </xdr:from>
    <xdr:to>
      <xdr:col>4</xdr:col>
      <xdr:colOff>342900</xdr:colOff>
      <xdr:row>2</xdr:row>
      <xdr:rowOff>66675</xdr:rowOff>
    </xdr:to>
    <xdr:pic>
      <xdr:nvPicPr>
        <xdr:cNvPr id="1" name="CommandButton1"/>
        <xdr:cNvPicPr preferRelativeResize="1">
          <a:picLocks noChangeAspect="1"/>
        </xdr:cNvPicPr>
      </xdr:nvPicPr>
      <xdr:blipFill>
        <a:blip r:embed="rId1"/>
        <a:stretch>
          <a:fillRect/>
        </a:stretch>
      </xdr:blipFill>
      <xdr:spPr>
        <a:xfrm>
          <a:off x="2819400" y="419100"/>
          <a:ext cx="1428750" cy="304800"/>
        </a:xfrm>
        <a:prstGeom prst="rect">
          <a:avLst/>
        </a:prstGeom>
        <a:noFill/>
        <a:ln w="9525" cmpd="sng">
          <a:noFill/>
        </a:ln>
      </xdr:spPr>
    </xdr:pic>
    <xdr:clientData fPrintsWithSheet="0"/>
  </xdr:twoCellAnchor>
  <xdr:twoCellAnchor editAs="oneCell">
    <xdr:from>
      <xdr:col>2</xdr:col>
      <xdr:colOff>381000</xdr:colOff>
      <xdr:row>1</xdr:row>
      <xdr:rowOff>85725</xdr:rowOff>
    </xdr:from>
    <xdr:to>
      <xdr:col>4</xdr:col>
      <xdr:colOff>342900</xdr:colOff>
      <xdr:row>2</xdr:row>
      <xdr:rowOff>66675</xdr:rowOff>
    </xdr:to>
    <xdr:pic>
      <xdr:nvPicPr>
        <xdr:cNvPr id="2" name="CommandButton2"/>
        <xdr:cNvPicPr preferRelativeResize="1">
          <a:picLocks noChangeAspect="1"/>
        </xdr:cNvPicPr>
      </xdr:nvPicPr>
      <xdr:blipFill>
        <a:blip r:embed="rId2"/>
        <a:stretch>
          <a:fillRect/>
        </a:stretch>
      </xdr:blipFill>
      <xdr:spPr>
        <a:xfrm>
          <a:off x="2819400" y="419100"/>
          <a:ext cx="1428750" cy="3048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133350</xdr:rowOff>
    </xdr:from>
    <xdr:to>
      <xdr:col>5</xdr:col>
      <xdr:colOff>57150</xdr:colOff>
      <xdr:row>2</xdr:row>
      <xdr:rowOff>104775</xdr:rowOff>
    </xdr:to>
    <xdr:pic>
      <xdr:nvPicPr>
        <xdr:cNvPr id="1" name="CommandButton1"/>
        <xdr:cNvPicPr preferRelativeResize="1">
          <a:picLocks noChangeAspect="1"/>
        </xdr:cNvPicPr>
      </xdr:nvPicPr>
      <xdr:blipFill>
        <a:blip r:embed="rId1"/>
        <a:stretch>
          <a:fillRect/>
        </a:stretch>
      </xdr:blipFill>
      <xdr:spPr>
        <a:xfrm>
          <a:off x="3019425" y="466725"/>
          <a:ext cx="1276350" cy="3048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xdr:row>
      <xdr:rowOff>85725</xdr:rowOff>
    </xdr:from>
    <xdr:to>
      <xdr:col>4</xdr:col>
      <xdr:colOff>276225</xdr:colOff>
      <xdr:row>2</xdr:row>
      <xdr:rowOff>66675</xdr:rowOff>
    </xdr:to>
    <xdr:pic>
      <xdr:nvPicPr>
        <xdr:cNvPr id="1" name="CommandButton1"/>
        <xdr:cNvPicPr preferRelativeResize="1">
          <a:picLocks noChangeAspect="1"/>
        </xdr:cNvPicPr>
      </xdr:nvPicPr>
      <xdr:blipFill>
        <a:blip r:embed="rId1"/>
        <a:stretch>
          <a:fillRect/>
        </a:stretch>
      </xdr:blipFill>
      <xdr:spPr>
        <a:xfrm>
          <a:off x="2638425" y="419100"/>
          <a:ext cx="1200150" cy="3048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133350</xdr:rowOff>
    </xdr:from>
    <xdr:to>
      <xdr:col>4</xdr:col>
      <xdr:colOff>276225</xdr:colOff>
      <xdr:row>2</xdr:row>
      <xdr:rowOff>104775</xdr:rowOff>
    </xdr:to>
    <xdr:pic>
      <xdr:nvPicPr>
        <xdr:cNvPr id="1" name="CommandButton1"/>
        <xdr:cNvPicPr preferRelativeResize="1">
          <a:picLocks noChangeAspect="1"/>
        </xdr:cNvPicPr>
      </xdr:nvPicPr>
      <xdr:blipFill>
        <a:blip r:embed="rId1"/>
        <a:stretch>
          <a:fillRect/>
        </a:stretch>
      </xdr:blipFill>
      <xdr:spPr>
        <a:xfrm>
          <a:off x="3076575" y="466725"/>
          <a:ext cx="1162050" cy="3048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1209675</xdr:colOff>
      <xdr:row>178</xdr:row>
      <xdr:rowOff>57150</xdr:rowOff>
    </xdr:from>
    <xdr:to>
      <xdr:col>3</xdr:col>
      <xdr:colOff>1238250</xdr:colOff>
      <xdr:row>179</xdr:row>
      <xdr:rowOff>285750</xdr:rowOff>
    </xdr:to>
    <xdr:sp>
      <xdr:nvSpPr>
        <xdr:cNvPr id="1" name="TextBox 1"/>
        <xdr:cNvSpPr txBox="1">
          <a:spLocks noChangeArrowheads="1"/>
        </xdr:cNvSpPr>
      </xdr:nvSpPr>
      <xdr:spPr>
        <a:xfrm>
          <a:off x="1209675" y="49044225"/>
          <a:ext cx="6019800" cy="523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600" b="1" i="0" u="none" baseline="0">
              <a:solidFill>
                <a:srgbClr val="000000"/>
              </a:solidFill>
              <a:latin typeface="TH SarabunPSK"/>
              <a:ea typeface="TH SarabunPSK"/>
              <a:cs typeface="TH SarabunPSK"/>
            </a:rPr>
            <a:t>การคำนวณ = </a:t>
          </a:r>
          <a:r>
            <a:rPr lang="en-US" cap="none" sz="1600" b="1" i="0" u="sng" baseline="0">
              <a:solidFill>
                <a:srgbClr val="000000"/>
              </a:solidFill>
              <a:latin typeface="TH SarabunPSK"/>
              <a:ea typeface="TH SarabunPSK"/>
              <a:cs typeface="TH SarabunPSK"/>
            </a:rPr>
            <a:t>จำนวนหลักสูตรที่มีอาจารย์ประจำหลักสูตรที่ผ่านการอบรม </a:t>
          </a:r>
          <a:r>
            <a:rPr lang="en-US" cap="none" sz="1600" b="1" i="0" u="sng" baseline="0">
              <a:solidFill>
                <a:srgbClr val="000000"/>
              </a:solidFill>
              <a:latin typeface="TH SarabunPSK"/>
              <a:ea typeface="TH SarabunPSK"/>
              <a:cs typeface="TH SarabunPSK"/>
            </a:rPr>
            <a:t>AUN QA </a:t>
          </a:r>
          <a:r>
            <a:rPr lang="en-US" cap="none" sz="1600" b="1" i="0" u="sng" baseline="0">
              <a:solidFill>
                <a:srgbClr val="000000"/>
              </a:solidFill>
              <a:latin typeface="TH SarabunPSK"/>
              <a:ea typeface="TH SarabunPSK"/>
              <a:cs typeface="TH SarabunPSK"/>
            </a:rPr>
            <a:t>ในรอบ 2 ปี</a:t>
          </a:r>
          <a:r>
            <a:rPr lang="en-US" cap="none" sz="1600" b="1" i="0" u="none" baseline="0">
              <a:solidFill>
                <a:srgbClr val="000000"/>
              </a:solidFill>
              <a:latin typeface="TH SarabunPSK"/>
              <a:ea typeface="TH SarabunPSK"/>
              <a:cs typeface="TH SarabunPSK"/>
            </a:rPr>
            <a:t> </a:t>
          </a:r>
          <a:r>
            <a:rPr lang="en-US" cap="none" sz="1600" b="1" i="0" u="none" baseline="0">
              <a:solidFill>
                <a:srgbClr val="000000"/>
              </a:solidFill>
              <a:latin typeface="TH SarabunPSK"/>
              <a:ea typeface="TH SarabunPSK"/>
              <a:cs typeface="TH SarabunPSK"/>
            </a:rPr>
            <a:t>*</a:t>
          </a:r>
          <a:r>
            <a:rPr lang="en-US" cap="none" sz="1600" b="1" i="0" u="none" baseline="0">
              <a:solidFill>
                <a:srgbClr val="000000"/>
              </a:solidFill>
              <a:latin typeface="TH SarabunPSK"/>
              <a:ea typeface="TH SarabunPSK"/>
              <a:cs typeface="TH SarabunPSK"/>
            </a:rPr>
            <a:t> </a:t>
          </a:r>
          <a:r>
            <a:rPr lang="en-US" cap="none" sz="1600" b="1" i="0" u="none" baseline="0">
              <a:solidFill>
                <a:srgbClr val="000000"/>
              </a:solidFill>
              <a:latin typeface="TH SarabunPSK"/>
              <a:ea typeface="TH SarabunPSK"/>
              <a:cs typeface="TH SarabunPSK"/>
            </a:rPr>
            <a:t>100</a:t>
          </a:r>
          <a:r>
            <a:rPr lang="en-US" cap="none" sz="1600" b="1" i="0" u="none" baseline="0">
              <a:solidFill>
                <a:srgbClr val="000000"/>
              </a:solidFill>
              <a:latin typeface="TH SarabunPSK"/>
              <a:ea typeface="TH SarabunPSK"/>
              <a:cs typeface="TH SarabunPSK"/>
            </a:rPr>
            <a:t>
</a:t>
          </a:r>
          <a:r>
            <a:rPr lang="en-US" cap="none" sz="1600" b="1" i="0" u="none" baseline="0">
              <a:solidFill>
                <a:srgbClr val="000000"/>
              </a:solidFill>
              <a:latin typeface="TH SarabunPSK"/>
              <a:ea typeface="TH SarabunPSK"/>
              <a:cs typeface="TH SarabunPSK"/>
            </a:rPr>
            <a:t>จำนวนหลักสูตรทั้งหมด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anee\QDO\QA\&#3611;&#3637;&#3585;&#3634;&#3619;&#3624;&#3638;&#3585;&#3625;&#3634;%202558\KPIs\kpi2_&#3623;&#3636;&#3592;&#3633;&#3618;&#3609;&#3635;&#3652;&#3611;&#3651;&#3594;&#3657;&#3611;&#3619;&#3632;&#3650;&#3618;&#3594;&#3609;&#3660;55_58.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phoenix.eng.psu.ac.th/qa/55_55/Component/IQA_EQA_Componen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iranee\QDO\QA\&#3611;&#3637;&#3585;&#3634;&#3619;&#3624;&#3638;&#3585;&#3625;&#3634;%202559\KPIs\IQA_EQA_Support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iranee\QDO\QA\&#3611;&#3637;&#3585;&#3634;&#3619;&#3624;&#3638;&#3585;&#3625;&#3634;%202555\SupportData\&#3586;&#3657;&#3629;&#3617;&#3641;&#3621;&#3623;&#3636;&#3648;&#3607;&#3624;%20PSU\Test%20New%20Format\All%20Data\Outbound%20Staff_Studen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hoenix.eng.psu.ac.th/Documents%20and%20Settings\Administrator\Local%20Settings\Temporary%20Internet%20Files\Content.IE5\CDY3CX2F\&#3621;&#3591;&#3607;&#3632;&#3648;&#3610;&#3637;&#3618;&#3609;_1_25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31.0.2\cjirada\Documents%20and%20Settings\Administrator\Local%20Settings\Temporary%20Internet%20Files\Content.IE5\CDY3CX2F\&#3621;&#3591;&#3607;&#3632;&#3648;&#3610;&#3637;&#3618;&#3609;_1_254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31.0.2\cjirada\Documents%20and%20Settings\engineer\My%20Documents\&#3619;&#3629;&#3591;&#3588;&#3603;&#3610;&#3604;&#3637;&#3613;&#3656;&#3634;&#3618;&#3623;&#3634;&#3591;&#3649;&#3612;&#3609;\&#3611;&#3619;&#3632;&#3585;&#3633;&#3609;&#3588;&#3640;&#3603;&#3616;&#3634;&#3614;&#3585;&#3634;&#3619;&#3624;&#3638;&#3585;&#3625;&#3634;\SAR%202550\&#3586;&#3657;&#3629;&#3617;&#3641;&#3621;&#3605;&#3634;&#3617;&#3629;&#3591;&#3588;&#3660;&#3611;&#3619;&#3632;&#3585;&#3629;&#3610;\Component%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hoenix.eng.psu.ac.th/Documents%20and%20Settings\engineer\My%20Documents\&#3619;&#3629;&#3591;&#3588;&#3603;&#3610;&#3604;&#3637;&#3613;&#3656;&#3634;&#3618;&#3623;&#3634;&#3591;&#3649;&#3612;&#3609;\&#3611;&#3619;&#3632;&#3585;&#3633;&#3609;&#3588;&#3640;&#3603;&#3616;&#3634;&#3614;&#3585;&#3634;&#3619;&#3624;&#3638;&#3585;&#3625;&#3634;\SAR%202550\&#3586;&#3657;&#3629;&#3617;&#3641;&#3621;&#3605;&#3634;&#3617;&#3629;&#3591;&#3588;&#3660;&#3611;&#3619;&#3632;&#3585;&#3629;&#3610;\Component%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anee\QDO\QA\&#3611;&#3637;&#3585;&#3634;&#3619;&#3624;&#3638;&#3585;&#3625;&#3634;%202558\KPIs\IQA_EQA_Support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anee\QDO\QA\&#3611;&#3637;&#3585;&#3634;&#3619;&#3624;&#3638;&#3585;&#3625;&#3634;%202558\KPIs\SupportData\&#3586;&#3657;&#3629;&#3617;&#3641;&#3621;&#3623;&#3636;&#3648;&#3607;&#3624;%20PSU\Test%20New%20Format\All%20Data\Outbound%20Staff_Stud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iranee\QDO\QA\&#3611;&#3637;&#3585;&#3634;&#3619;&#3624;&#3638;&#3585;&#3625;&#3634;%202558\KPIs\IQA_EQA_Publ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55"/>
      <sheetName val="2556"/>
      <sheetName val="2557"/>
      <sheetName val="2558"/>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PIs_Commit"/>
      <sheetName val="SAR_8 (2)"/>
      <sheetName val="SAR_8"/>
      <sheetName val="SAR_8_Eng"/>
      <sheetName val="SAR_9"/>
      <sheetName val="4.1"/>
      <sheetName val="4.2"/>
      <sheetName val="4.3"/>
      <sheetName val="4.4"/>
      <sheetName val="4.5"/>
      <sheetName val="4.6"/>
      <sheetName val="4.7"/>
      <sheetName val="IQA_1.1"/>
      <sheetName val="EQA_16.1"/>
      <sheetName val="EQA_16.2"/>
      <sheetName val="EQA_17.1"/>
      <sheetName val="IQA_2.1"/>
      <sheetName val="IQA_2.2"/>
      <sheetName val="IQA_2.2b"/>
      <sheetName val="IQA_2.3"/>
      <sheetName val="IQA_2.4"/>
      <sheetName val="IQA_2.5"/>
      <sheetName val="IQA_2.6"/>
      <sheetName val="IQA_2.7"/>
      <sheetName val="IQA_2.8"/>
      <sheetName val="EQA_01"/>
      <sheetName val="EQA_02"/>
      <sheetName val="EQA_03"/>
      <sheetName val="EQA_03d"/>
      <sheetName val="EQA_04"/>
      <sheetName val="EQA_04d"/>
      <sheetName val="EQA_14"/>
      <sheetName val="EQA_14 (2)"/>
      <sheetName val="IQA_3.1"/>
      <sheetName val="IQA_3.2"/>
      <sheetName val="IQA_4.1"/>
      <sheetName val="IQA_4.2"/>
      <sheetName val="IQA_4.3"/>
      <sheetName val="EQA_05"/>
      <sheetName val="EQA_05d"/>
      <sheetName val="EQA_06"/>
      <sheetName val="EQA_07"/>
      <sheetName val="EQA_07d"/>
      <sheetName val="IQA_5.1"/>
      <sheetName val="IQA_5.2"/>
      <sheetName val="EQA_08"/>
      <sheetName val="EQA_09"/>
      <sheetName val="EQA_18.1"/>
      <sheetName val="EQA_18.2"/>
      <sheetName val="IQA_6.1"/>
      <sheetName val="EQA_10"/>
      <sheetName val="EQA_11"/>
      <sheetName val="IQA_7.1"/>
      <sheetName val="IQA_7.2"/>
      <sheetName val="IQA_7.3"/>
      <sheetName val="IQA_7.4"/>
      <sheetName val="EQA_12"/>
      <sheetName val="EQA_13"/>
      <sheetName val="IQA_8.1"/>
      <sheetName val="IQA_9.1"/>
      <sheetName val="EQA_15"/>
      <sheetName val="EQA_15 (2)"/>
      <sheetName val="IQA_10.1"/>
      <sheetName val="IQA_10.2"/>
      <sheetName val="กพร_03"/>
      <sheetName val="กพร_03d"/>
      <sheetName val="กพร_4_1_3"/>
      <sheetName val="มอ_10.1"/>
      <sheetName val="มอ_10.1 (2)"/>
      <sheetName val="มอ_10.1 (3)"/>
      <sheetName val="มอ_10.1 (4)"/>
      <sheetName val="มอ_10.2"/>
      <sheetName val="มอ_10.3"/>
      <sheetName val="มอ_10.3 (2)"/>
      <sheetName val="มอ_10.4"/>
      <sheetName val="มอ_10.5"/>
      <sheetName val="มอ_10.6"/>
      <sheetName val="มอ_10.7"/>
      <sheetName val="SheetList"/>
      <sheetName val="SAR_6"/>
      <sheetName val="SAR7_PSU"/>
      <sheetName val="SAR_IE_7"/>
      <sheetName val="ภาคผนวก ข"/>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DS"/>
      <sheetName val="SAR_5_Old"/>
      <sheetName val="DataForCHE"/>
      <sheetName val="IQA_2.1 (7)"/>
      <sheetName val="IQA_2.1 (7b)"/>
      <sheetName val="IQA_2.1 (7c)"/>
      <sheetName val="IQA_2.1 (7e)"/>
      <sheetName val="IQA_2.1 (7g)"/>
      <sheetName val="IQA_2.1 (7k)"/>
      <sheetName val="IQA_2.1 (7d)"/>
      <sheetName val="IQA_2.1 (7f)"/>
      <sheetName val="IQA_2.1 (7i)"/>
      <sheetName val="IQA_2.1 (7h)"/>
      <sheetName val="IQA_2.1 (8)"/>
      <sheetName val="IQA_2.1 (8b)"/>
      <sheetName val="IQA_2.4 (1)"/>
      <sheetName val="IQA_2.4 (2)"/>
      <sheetName val="IQA_2.4 (3)"/>
      <sheetName val="IQA_2.4 (5)"/>
      <sheetName val="IQA_2.5 (1a)"/>
      <sheetName val="IQA_2.5 (1a2)"/>
      <sheetName val="IQA_2.5 (1b)"/>
      <sheetName val="IQA_2.6 (6)"/>
      <sheetName val="IQA_2.6 (7)"/>
      <sheetName val="IQA_2.6 (6a)"/>
      <sheetName val="IQA_2.6 (6b)"/>
      <sheetName val="EQA_01 (2)"/>
      <sheetName val="EQA_01 (3)"/>
      <sheetName val="EQA_03 (2b)"/>
      <sheetName val="EQA_03 (4)"/>
      <sheetName val="EQA_04 (2b)"/>
      <sheetName val="EQA_04 (3)"/>
      <sheetName val="EQA_14 (2a)"/>
      <sheetName val="EQA_14 (2b)"/>
      <sheetName val="EQA_14 (3)"/>
      <sheetName val="EQA_14 (3a)"/>
      <sheetName val="IQA_4.1 (3)"/>
      <sheetName val="EQA_01 (1)"/>
      <sheetName val="IQA_4.3 (2)"/>
      <sheetName val="IQA_4.3 (3)"/>
      <sheetName val="IQA_4.3 (4)"/>
      <sheetName val="EQA_03 (2)"/>
      <sheetName val="EQA_03 (3)"/>
      <sheetName val="EQA_04 (2)"/>
      <sheetName val="IQA_2.3(1)"/>
      <sheetName val="EQA_05 (3)"/>
      <sheetName val="EQA_06 (2)"/>
      <sheetName val="EQA_06 (3)"/>
      <sheetName val="EQA_07 (2)"/>
      <sheetName val="EQA_07 (3)"/>
      <sheetName val="IQA_5.2 (2)"/>
      <sheetName val="IQA_6.2 (2)"/>
      <sheetName val="EQA_16.1 (1)"/>
      <sheetName val="ประเภทกิจกรรม"/>
      <sheetName val="EQA_18.1 (1)"/>
      <sheetName val="EQA_10 (1)"/>
      <sheetName val="IQA_09.1 (8)"/>
      <sheetName val="IQA_10.2 (1)"/>
      <sheetName val="IQA_10.2 (2)"/>
      <sheetName val="กพร_03 (2)"/>
      <sheetName val="กพร_03 (3)"/>
      <sheetName val="SheetList"/>
    </sheetNames>
    <sheetDataSet>
      <sheetData sheetId="14">
        <row r="8">
          <cell r="D8">
            <v>253</v>
          </cell>
          <cell r="J8">
            <v>15</v>
          </cell>
          <cell r="V8">
            <v>16</v>
          </cell>
        </row>
        <row r="9">
          <cell r="D9">
            <v>469</v>
          </cell>
          <cell r="J9">
            <v>34</v>
          </cell>
          <cell r="V9">
            <v>8</v>
          </cell>
        </row>
        <row r="10">
          <cell r="D10">
            <v>305</v>
          </cell>
          <cell r="J10">
            <v>52</v>
          </cell>
          <cell r="V10">
            <v>17</v>
          </cell>
        </row>
        <row r="11">
          <cell r="D11">
            <v>270</v>
          </cell>
          <cell r="J11">
            <v>28</v>
          </cell>
          <cell r="M11">
            <v>1</v>
          </cell>
          <cell r="S11">
            <v>56</v>
          </cell>
          <cell r="V11">
            <v>6</v>
          </cell>
        </row>
        <row r="12">
          <cell r="D12">
            <v>228</v>
          </cell>
          <cell r="J12">
            <v>9</v>
          </cell>
          <cell r="V12">
            <v>26</v>
          </cell>
        </row>
        <row r="13">
          <cell r="D13">
            <v>277</v>
          </cell>
          <cell r="J13">
            <v>23</v>
          </cell>
          <cell r="V13">
            <v>9</v>
          </cell>
        </row>
        <row r="14">
          <cell r="D14">
            <v>880</v>
          </cell>
          <cell r="J14">
            <v>30</v>
          </cell>
          <cell r="V14">
            <v>39</v>
          </cell>
        </row>
        <row r="15">
          <cell r="M15">
            <v>32</v>
          </cell>
          <cell r="S15">
            <v>93</v>
          </cell>
        </row>
        <row r="16">
          <cell r="J16">
            <v>3</v>
          </cell>
          <cell r="V16">
            <v>3</v>
          </cell>
        </row>
      </sheetData>
      <sheetData sheetId="38">
        <row r="294">
          <cell r="I294">
            <v>125000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FF"/>
      <sheetName val="STUDENTS"/>
      <sheetName val="Group Data"/>
    </sheetNames>
    <sheetDataSet>
      <sheetData sheetId="2">
        <row r="4">
          <cell r="A4" t="str">
            <v>Prof. Dr.</v>
          </cell>
          <cell r="B4" t="str">
            <v>Mr.</v>
          </cell>
          <cell r="C4" t="str">
            <v>Executive</v>
          </cell>
          <cell r="D4" t="str">
            <v>Bachelor's</v>
          </cell>
          <cell r="E4" t="str">
            <v>Agro – Industry</v>
          </cell>
          <cell r="F4" t="str">
            <v>Afghanistan</v>
          </cell>
          <cell r="G4" t="str">
            <v>Faculty</v>
          </cell>
          <cell r="H4" t="str">
            <v>Attend Conference/Seminar/Workshop/Meeting</v>
          </cell>
          <cell r="I4" t="str">
            <v>Attend Conference/Seminar/Workshop/Meeting</v>
          </cell>
        </row>
        <row r="5">
          <cell r="A5" t="str">
            <v>Prof.</v>
          </cell>
          <cell r="B5" t="str">
            <v>Ms.</v>
          </cell>
          <cell r="C5" t="str">
            <v>Academic Staff </v>
          </cell>
          <cell r="D5" t="str">
            <v>Graduate Diploma</v>
          </cell>
          <cell r="E5" t="str">
            <v>Architecture (Establishment Project)</v>
          </cell>
          <cell r="F5" t="str">
            <v>Akrotiri</v>
          </cell>
          <cell r="G5" t="str">
            <v>University</v>
          </cell>
          <cell r="H5" t="str">
            <v>Conference/Seminar Presentation</v>
          </cell>
          <cell r="I5" t="str">
            <v>Conference/Seminar Presentation</v>
          </cell>
        </row>
        <row r="6">
          <cell r="A6" t="str">
            <v>Assoc. Prof. Dr.</v>
          </cell>
          <cell r="C6" t="str">
            <v>Supporting Staff</v>
          </cell>
          <cell r="D6" t="str">
            <v>Master's</v>
          </cell>
          <cell r="E6" t="str">
            <v>Arts and Management Sciences</v>
          </cell>
          <cell r="F6" t="str">
            <v>Albania</v>
          </cell>
          <cell r="G6" t="str">
            <v>Both</v>
          </cell>
          <cell r="H6" t="str">
            <v>Discuss Collaboration</v>
          </cell>
          <cell r="I6" t="str">
            <v>Co-operative Study</v>
          </cell>
        </row>
        <row r="7">
          <cell r="A7" t="str">
            <v>Assoc. Prof. </v>
          </cell>
          <cell r="C7" t="str">
            <v>Other (Pls specify)</v>
          </cell>
          <cell r="D7" t="str">
            <v>Higher Graduate Diploma </v>
          </cell>
          <cell r="E7" t="str">
            <v>College of Islamic Studies</v>
          </cell>
          <cell r="F7" t="str">
            <v>Algeria</v>
          </cell>
          <cell r="H7" t="str">
            <v>Exchange Program</v>
          </cell>
          <cell r="I7" t="str">
            <v>Exchange Program</v>
          </cell>
        </row>
        <row r="8">
          <cell r="A8" t="str">
            <v>Asst. Prof. Dr.</v>
          </cell>
          <cell r="D8" t="str">
            <v>Doctorate</v>
          </cell>
          <cell r="E8" t="str">
            <v>Commerce and Management</v>
          </cell>
          <cell r="F8" t="str">
            <v>American Samoa</v>
          </cell>
          <cell r="H8" t="str">
            <v>Join a Camp/An Activity</v>
          </cell>
          <cell r="I8" t="str">
            <v>Join a Camp/An Activity</v>
          </cell>
        </row>
        <row r="9">
          <cell r="A9" t="str">
            <v>Asst. Prof. </v>
          </cell>
          <cell r="D9" t="str">
            <v>Other (Pls specify)</v>
          </cell>
          <cell r="E9" t="str">
            <v>Communication Sciences </v>
          </cell>
          <cell r="F9" t="str">
            <v>Andorra</v>
          </cell>
          <cell r="H9" t="str">
            <v>Professional Development</v>
          </cell>
          <cell r="I9" t="str">
            <v>Joint Degree Programs (3+1, 2+2)</v>
          </cell>
        </row>
        <row r="10">
          <cell r="A10" t="str">
            <v>M.D.,Ph.D.</v>
          </cell>
          <cell r="E10" t="str">
            <v>Dentistry</v>
          </cell>
          <cell r="F10" t="str">
            <v>Angola</v>
          </cell>
          <cell r="H10" t="str">
            <v>Research</v>
          </cell>
          <cell r="I10" t="str">
            <v>Research</v>
          </cell>
        </row>
        <row r="11">
          <cell r="A11" t="str">
            <v>M.D.</v>
          </cell>
          <cell r="E11" t="str">
            <v>Department of Computer Engineering</v>
          </cell>
          <cell r="F11" t="str">
            <v>Anguilla</v>
          </cell>
          <cell r="H11" t="str">
            <v>Sabbatical Leave</v>
          </cell>
          <cell r="I11" t="str">
            <v>Study Abroad</v>
          </cell>
        </row>
        <row r="12">
          <cell r="A12" t="str">
            <v>Dr.</v>
          </cell>
          <cell r="E12" t="str">
            <v>Economics</v>
          </cell>
          <cell r="F12" t="str">
            <v>Antarctica</v>
          </cell>
          <cell r="H12" t="str">
            <v>Signing MOU/MOA </v>
          </cell>
          <cell r="I12" t="str">
            <v>Study Visit</v>
          </cell>
        </row>
        <row r="13">
          <cell r="A13" t="str">
            <v>Mr.</v>
          </cell>
          <cell r="E13" t="str">
            <v>Education</v>
          </cell>
          <cell r="F13" t="str">
            <v>Antigua and Barbuda</v>
          </cell>
          <cell r="H13" t="str">
            <v>Study Visit</v>
          </cell>
          <cell r="I13" t="str">
            <v>Training/Internship</v>
          </cell>
        </row>
        <row r="14">
          <cell r="A14" t="str">
            <v>Ms.</v>
          </cell>
          <cell r="E14" t="str">
            <v>Engineering</v>
          </cell>
          <cell r="F14" t="str">
            <v>Argentina</v>
          </cell>
          <cell r="H14" t="str">
            <v>Training/Internship</v>
          </cell>
          <cell r="I14" t="str">
            <v>Other (Pls specify)</v>
          </cell>
        </row>
        <row r="15">
          <cell r="E15" t="str">
            <v>Environmental Management</v>
          </cell>
          <cell r="F15" t="str">
            <v>Armenia</v>
          </cell>
          <cell r="H15" t="str">
            <v>Visiting Professor</v>
          </cell>
        </row>
        <row r="16">
          <cell r="E16" t="str">
            <v>Fine and Applied Arts</v>
          </cell>
          <cell r="F16" t="str">
            <v>Aruba</v>
          </cell>
          <cell r="H16" t="str">
            <v>Other (Pls specify)</v>
          </cell>
        </row>
        <row r="17">
          <cell r="E17" t="str">
            <v>Graduate School</v>
          </cell>
          <cell r="F17" t="str">
            <v>Ashmore and Cartier Islands</v>
          </cell>
        </row>
        <row r="18">
          <cell r="E18" t="str">
            <v>Hospitality and Tourism </v>
          </cell>
          <cell r="F18" t="str">
            <v>Australia</v>
          </cell>
        </row>
        <row r="19">
          <cell r="E19" t="str">
            <v>Humanities and Social Sciences</v>
          </cell>
          <cell r="F19" t="str">
            <v>Austria</v>
          </cell>
        </row>
        <row r="20">
          <cell r="E20" t="str">
            <v>Institute for Peace Studies </v>
          </cell>
          <cell r="F20" t="str">
            <v>Azerbaijan</v>
          </cell>
        </row>
        <row r="21">
          <cell r="E21" t="str">
            <v>International Affairs Center, Phuket Campus</v>
          </cell>
          <cell r="F21" t="str">
            <v>Bahamas, The</v>
          </cell>
        </row>
        <row r="22">
          <cell r="E22" t="str">
            <v>International Affairs Office, Hat Yai Campus</v>
          </cell>
          <cell r="F22" t="str">
            <v>Bahrain</v>
          </cell>
        </row>
        <row r="23">
          <cell r="E23" t="str">
            <v>International Affairs Office, Pattani Campus</v>
          </cell>
          <cell r="F23" t="str">
            <v>Bangladesh</v>
          </cell>
        </row>
        <row r="24">
          <cell r="E24" t="str">
            <v>International Affairs Office, Surat Thani Campus</v>
          </cell>
          <cell r="F24" t="str">
            <v>Barbados</v>
          </cell>
        </row>
        <row r="25">
          <cell r="E25" t="str">
            <v>International Affairs Office, Trang Campus</v>
          </cell>
          <cell r="F25" t="str">
            <v>Bassas da India</v>
          </cell>
        </row>
        <row r="26">
          <cell r="E26" t="str">
            <v>International College (Establishment Project)</v>
          </cell>
          <cell r="F26" t="str">
            <v>Belarus</v>
          </cell>
        </row>
        <row r="27">
          <cell r="E27" t="str">
            <v>International Studies</v>
          </cell>
          <cell r="F27" t="str">
            <v>Belgium</v>
          </cell>
        </row>
        <row r="28">
          <cell r="E28" t="str">
            <v>Law</v>
          </cell>
          <cell r="F28" t="str">
            <v>Belize</v>
          </cell>
        </row>
        <row r="29">
          <cell r="E29" t="str">
            <v>Liberal Arts</v>
          </cell>
          <cell r="F29" t="str">
            <v>Benin</v>
          </cell>
        </row>
        <row r="30">
          <cell r="E30" t="str">
            <v>Management Sciences</v>
          </cell>
          <cell r="F30" t="str">
            <v>Bermuda</v>
          </cell>
        </row>
        <row r="31">
          <cell r="E31" t="str">
            <v>Medical Technology</v>
          </cell>
          <cell r="F31" t="str">
            <v>Bhutan</v>
          </cell>
        </row>
        <row r="32">
          <cell r="E32" t="str">
            <v>Medicine</v>
          </cell>
          <cell r="F32" t="str">
            <v>Bolivia</v>
          </cell>
        </row>
        <row r="33">
          <cell r="E33" t="str">
            <v>Natural Resources</v>
          </cell>
          <cell r="F33" t="str">
            <v>Bosnia and Herzegovina</v>
          </cell>
        </row>
        <row r="34">
          <cell r="E34" t="str">
            <v>Nursing</v>
          </cell>
          <cell r="F34" t="str">
            <v>Botswana</v>
          </cell>
        </row>
        <row r="35">
          <cell r="E35" t="str">
            <v>Pharmaceutical Sciences</v>
          </cell>
          <cell r="F35" t="str">
            <v>Bouvet Island</v>
          </cell>
        </row>
        <row r="36">
          <cell r="E36" t="str">
            <v>Phuket Community College</v>
          </cell>
          <cell r="F36" t="str">
            <v>Brazil</v>
          </cell>
        </row>
        <row r="37">
          <cell r="E37" t="str">
            <v>Political Science</v>
          </cell>
          <cell r="F37" t="str">
            <v>British Indian Ocean Territory</v>
          </cell>
        </row>
        <row r="38">
          <cell r="E38" t="str">
            <v>President's Office, Hat Yai Campus</v>
          </cell>
          <cell r="F38" t="str">
            <v>British Virgin Islands</v>
          </cell>
        </row>
        <row r="39">
          <cell r="E39" t="str">
            <v>President's Office, Pattani Campus</v>
          </cell>
          <cell r="F39" t="str">
            <v>Brunei</v>
          </cell>
        </row>
        <row r="40">
          <cell r="E40" t="str">
            <v>President's Office, Phuket Campus</v>
          </cell>
          <cell r="F40" t="str">
            <v>Bulgaria</v>
          </cell>
        </row>
        <row r="41">
          <cell r="E41" t="str">
            <v>President's Office, Surat Thani Campus</v>
          </cell>
          <cell r="F41" t="str">
            <v>Burkina Faso</v>
          </cell>
        </row>
        <row r="42">
          <cell r="E42" t="str">
            <v>President's Office, Trang Campus</v>
          </cell>
          <cell r="F42" t="str">
            <v>Burma</v>
          </cell>
        </row>
        <row r="43">
          <cell r="E43" t="str">
            <v>Science</v>
          </cell>
          <cell r="F43" t="str">
            <v>Burundi</v>
          </cell>
        </row>
        <row r="44">
          <cell r="E44" t="str">
            <v>Science and Industrial Technology</v>
          </cell>
          <cell r="F44" t="str">
            <v>Cambodia</v>
          </cell>
        </row>
        <row r="45">
          <cell r="E45" t="str">
            <v>Science and Technology</v>
          </cell>
          <cell r="F45" t="str">
            <v>Cameroon</v>
          </cell>
        </row>
        <row r="46">
          <cell r="E46" t="str">
            <v>Student Affairs</v>
          </cell>
          <cell r="F46" t="str">
            <v>Canada</v>
          </cell>
        </row>
        <row r="47">
          <cell r="E47" t="str">
            <v>Surat Thani Community College</v>
          </cell>
          <cell r="F47" t="str">
            <v>Cape Verde</v>
          </cell>
        </row>
        <row r="48">
          <cell r="E48" t="str">
            <v>Technology and Environment</v>
          </cell>
          <cell r="F48" t="str">
            <v>Cayman Islands</v>
          </cell>
        </row>
        <row r="49">
          <cell r="E49" t="str">
            <v>The Arts and Cultural Center</v>
          </cell>
          <cell r="F49" t="str">
            <v>Central African Republic</v>
          </cell>
        </row>
        <row r="50">
          <cell r="E50" t="str">
            <v>Traditional Thai Medicine</v>
          </cell>
          <cell r="F50" t="str">
            <v>Chad</v>
          </cell>
        </row>
        <row r="51">
          <cell r="E51" t="str">
            <v>Veterinary Sciences (Establishment Project)</v>
          </cell>
          <cell r="F51" t="str">
            <v>Chile</v>
          </cell>
        </row>
        <row r="52">
          <cell r="E52" t="str">
            <v>Other (Pls specify)</v>
          </cell>
          <cell r="F52" t="str">
            <v>China</v>
          </cell>
        </row>
        <row r="53">
          <cell r="F53" t="str">
            <v>Christmas Island</v>
          </cell>
        </row>
        <row r="54">
          <cell r="F54" t="str">
            <v>Clipperton Island</v>
          </cell>
        </row>
        <row r="55">
          <cell r="F55" t="str">
            <v>Cocos (Keeling) Islands</v>
          </cell>
        </row>
        <row r="56">
          <cell r="F56" t="str">
            <v>Colombia</v>
          </cell>
        </row>
        <row r="57">
          <cell r="F57" t="str">
            <v>Comoros</v>
          </cell>
        </row>
        <row r="58">
          <cell r="F58" t="str">
            <v>Congo, Democratic Republic of the</v>
          </cell>
        </row>
        <row r="59">
          <cell r="F59" t="str">
            <v>Congo, Republic of the</v>
          </cell>
        </row>
        <row r="60">
          <cell r="F60" t="str">
            <v>Cook Islands</v>
          </cell>
        </row>
        <row r="61">
          <cell r="F61" t="str">
            <v>Coral Sea Islands</v>
          </cell>
        </row>
        <row r="62">
          <cell r="F62" t="str">
            <v>Costa Rica</v>
          </cell>
        </row>
        <row r="63">
          <cell r="F63" t="str">
            <v>Cote d'Ivoire</v>
          </cell>
        </row>
        <row r="64">
          <cell r="F64" t="str">
            <v>Croatia</v>
          </cell>
        </row>
        <row r="65">
          <cell r="F65" t="str">
            <v>Cuba</v>
          </cell>
        </row>
        <row r="66">
          <cell r="F66" t="str">
            <v>Cyprus</v>
          </cell>
        </row>
        <row r="67">
          <cell r="F67" t="str">
            <v>Czech Republic</v>
          </cell>
        </row>
        <row r="68">
          <cell r="F68" t="str">
            <v>Denmark</v>
          </cell>
        </row>
        <row r="69">
          <cell r="F69" t="str">
            <v>Dhekelia</v>
          </cell>
        </row>
        <row r="70">
          <cell r="F70" t="str">
            <v>Djibouti</v>
          </cell>
        </row>
        <row r="71">
          <cell r="F71" t="str">
            <v>Dominica</v>
          </cell>
        </row>
        <row r="72">
          <cell r="F72" t="str">
            <v>Dominican Republic</v>
          </cell>
        </row>
        <row r="73">
          <cell r="F73" t="str">
            <v>Ecuador</v>
          </cell>
        </row>
        <row r="74">
          <cell r="F74" t="str">
            <v>Egypt</v>
          </cell>
        </row>
        <row r="75">
          <cell r="F75" t="str">
            <v>El Salvador</v>
          </cell>
        </row>
        <row r="76">
          <cell r="F76" t="str">
            <v>Equatorial Guinea</v>
          </cell>
        </row>
        <row r="77">
          <cell r="F77" t="str">
            <v>Eritrea</v>
          </cell>
        </row>
        <row r="78">
          <cell r="F78" t="str">
            <v>Estonia</v>
          </cell>
        </row>
        <row r="79">
          <cell r="F79" t="str">
            <v>Ethiopia</v>
          </cell>
        </row>
        <row r="80">
          <cell r="F80" t="str">
            <v>Europa Island</v>
          </cell>
        </row>
        <row r="81">
          <cell r="F81" t="str">
            <v>Falkland Islands (Islas Malvinas)</v>
          </cell>
        </row>
        <row r="82">
          <cell r="F82" t="str">
            <v>Faroe Islands</v>
          </cell>
        </row>
        <row r="83">
          <cell r="F83" t="str">
            <v>Fiji</v>
          </cell>
        </row>
        <row r="84">
          <cell r="F84" t="str">
            <v>Finland</v>
          </cell>
        </row>
        <row r="85">
          <cell r="F85" t="str">
            <v>France</v>
          </cell>
        </row>
        <row r="86">
          <cell r="F86" t="str">
            <v>French Guiana</v>
          </cell>
        </row>
        <row r="87">
          <cell r="F87" t="str">
            <v>French Polynesia</v>
          </cell>
        </row>
        <row r="88">
          <cell r="F88" t="str">
            <v>French Southern and Antarctic Lands</v>
          </cell>
        </row>
        <row r="89">
          <cell r="F89" t="str">
            <v>Gabon</v>
          </cell>
        </row>
        <row r="90">
          <cell r="F90" t="str">
            <v>Gambia, The</v>
          </cell>
        </row>
        <row r="91">
          <cell r="F91" t="str">
            <v>Gaza Strip</v>
          </cell>
        </row>
        <row r="92">
          <cell r="F92" t="str">
            <v>Georgia</v>
          </cell>
        </row>
        <row r="93">
          <cell r="F93" t="str">
            <v>Germany</v>
          </cell>
        </row>
        <row r="94">
          <cell r="F94" t="str">
            <v>Ghana</v>
          </cell>
        </row>
        <row r="95">
          <cell r="F95" t="str">
            <v>Gibraltar</v>
          </cell>
        </row>
        <row r="96">
          <cell r="F96" t="str">
            <v>Glorioso Islands</v>
          </cell>
        </row>
        <row r="97">
          <cell r="F97" t="str">
            <v>Greece</v>
          </cell>
        </row>
        <row r="98">
          <cell r="F98" t="str">
            <v>Greenland</v>
          </cell>
        </row>
        <row r="99">
          <cell r="F99" t="str">
            <v>Grenada</v>
          </cell>
        </row>
        <row r="100">
          <cell r="F100" t="str">
            <v>Guadeloupe</v>
          </cell>
        </row>
        <row r="101">
          <cell r="F101" t="str">
            <v>Guam</v>
          </cell>
        </row>
        <row r="102">
          <cell r="F102" t="str">
            <v>Guatemala</v>
          </cell>
        </row>
        <row r="103">
          <cell r="F103" t="str">
            <v>Guernsey</v>
          </cell>
        </row>
        <row r="104">
          <cell r="F104" t="str">
            <v>Guinea</v>
          </cell>
        </row>
        <row r="105">
          <cell r="F105" t="str">
            <v>Guinea-Bissau</v>
          </cell>
        </row>
        <row r="106">
          <cell r="F106" t="str">
            <v>Guyana</v>
          </cell>
        </row>
        <row r="107">
          <cell r="F107" t="str">
            <v>Haiti</v>
          </cell>
        </row>
        <row r="108">
          <cell r="F108" t="str">
            <v>Heard Island and McDonald Islands</v>
          </cell>
        </row>
        <row r="109">
          <cell r="F109" t="str">
            <v>Holy See (Vatican City)</v>
          </cell>
        </row>
        <row r="110">
          <cell r="F110" t="str">
            <v>Honduras</v>
          </cell>
        </row>
        <row r="111">
          <cell r="F111" t="str">
            <v>Hong Kong</v>
          </cell>
        </row>
        <row r="112">
          <cell r="F112" t="str">
            <v>Hungary</v>
          </cell>
        </row>
        <row r="113">
          <cell r="F113" t="str">
            <v>Iceland</v>
          </cell>
        </row>
        <row r="114">
          <cell r="F114" t="str">
            <v>India</v>
          </cell>
        </row>
        <row r="115">
          <cell r="F115" t="str">
            <v>Indonesia</v>
          </cell>
        </row>
        <row r="116">
          <cell r="F116" t="str">
            <v>Iran</v>
          </cell>
        </row>
        <row r="117">
          <cell r="F117" t="str">
            <v>Iraq</v>
          </cell>
        </row>
        <row r="118">
          <cell r="F118" t="str">
            <v>Ireland</v>
          </cell>
        </row>
        <row r="119">
          <cell r="F119" t="str">
            <v>Isle of Man</v>
          </cell>
        </row>
        <row r="120">
          <cell r="F120" t="str">
            <v>Israel</v>
          </cell>
        </row>
        <row r="121">
          <cell r="F121" t="str">
            <v>Italy</v>
          </cell>
        </row>
        <row r="122">
          <cell r="F122" t="str">
            <v>Jamaica</v>
          </cell>
        </row>
        <row r="123">
          <cell r="F123" t="str">
            <v>Jan Mayen</v>
          </cell>
        </row>
        <row r="124">
          <cell r="F124" t="str">
            <v>Japan</v>
          </cell>
        </row>
        <row r="125">
          <cell r="F125" t="str">
            <v>Jersey</v>
          </cell>
        </row>
        <row r="126">
          <cell r="F126" t="str">
            <v>Jordan</v>
          </cell>
        </row>
        <row r="127">
          <cell r="F127" t="str">
            <v>Juan de Nova Island</v>
          </cell>
        </row>
        <row r="128">
          <cell r="F128" t="str">
            <v>Kazakhstan</v>
          </cell>
        </row>
        <row r="129">
          <cell r="F129" t="str">
            <v>Kenya</v>
          </cell>
        </row>
        <row r="130">
          <cell r="F130" t="str">
            <v>Kiribati</v>
          </cell>
        </row>
        <row r="131">
          <cell r="F131" t="str">
            <v>Korea, North</v>
          </cell>
        </row>
        <row r="132">
          <cell r="F132" t="str">
            <v>Korea, South</v>
          </cell>
        </row>
        <row r="133">
          <cell r="F133" t="str">
            <v>Kuwait</v>
          </cell>
        </row>
        <row r="134">
          <cell r="F134" t="str">
            <v>Kyrgyzstan</v>
          </cell>
        </row>
        <row r="135">
          <cell r="F135" t="str">
            <v>Laos</v>
          </cell>
        </row>
        <row r="136">
          <cell r="F136" t="str">
            <v>Latvia</v>
          </cell>
        </row>
        <row r="137">
          <cell r="F137" t="str">
            <v>Lebanon</v>
          </cell>
        </row>
        <row r="138">
          <cell r="F138" t="str">
            <v>Lesotho</v>
          </cell>
        </row>
        <row r="139">
          <cell r="F139" t="str">
            <v>Liberia</v>
          </cell>
        </row>
        <row r="140">
          <cell r="F140" t="str">
            <v>Libya</v>
          </cell>
        </row>
        <row r="141">
          <cell r="F141" t="str">
            <v>Liechtenstein</v>
          </cell>
        </row>
        <row r="142">
          <cell r="F142" t="str">
            <v>Lithuania</v>
          </cell>
        </row>
        <row r="143">
          <cell r="F143" t="str">
            <v>Luxembourg</v>
          </cell>
        </row>
        <row r="144">
          <cell r="F144" t="str">
            <v>Macau</v>
          </cell>
        </row>
        <row r="145">
          <cell r="F145" t="str">
            <v>Macedonia</v>
          </cell>
        </row>
        <row r="146">
          <cell r="F146" t="str">
            <v>Madagascar</v>
          </cell>
        </row>
        <row r="147">
          <cell r="F147" t="str">
            <v>Malawi</v>
          </cell>
        </row>
        <row r="148">
          <cell r="F148" t="str">
            <v>Malaysia</v>
          </cell>
        </row>
        <row r="149">
          <cell r="F149" t="str">
            <v>Maldives</v>
          </cell>
        </row>
        <row r="150">
          <cell r="F150" t="str">
            <v>Mali</v>
          </cell>
        </row>
        <row r="151">
          <cell r="F151" t="str">
            <v>Malta</v>
          </cell>
        </row>
        <row r="152">
          <cell r="F152" t="str">
            <v>Marshall Islands</v>
          </cell>
        </row>
        <row r="153">
          <cell r="F153" t="str">
            <v>Martinique</v>
          </cell>
        </row>
        <row r="154">
          <cell r="F154" t="str">
            <v>Mauritania</v>
          </cell>
        </row>
        <row r="155">
          <cell r="F155" t="str">
            <v>Mauritius</v>
          </cell>
        </row>
        <row r="156">
          <cell r="F156" t="str">
            <v>Mayotte</v>
          </cell>
        </row>
        <row r="157">
          <cell r="F157" t="str">
            <v>Mexico</v>
          </cell>
        </row>
        <row r="158">
          <cell r="F158" t="str">
            <v>Micronesia, Federated States of</v>
          </cell>
        </row>
        <row r="159">
          <cell r="F159" t="str">
            <v>Moldova</v>
          </cell>
        </row>
        <row r="160">
          <cell r="F160" t="str">
            <v>Monaco</v>
          </cell>
        </row>
        <row r="161">
          <cell r="F161" t="str">
            <v>Mongolia</v>
          </cell>
        </row>
        <row r="162">
          <cell r="F162" t="str">
            <v>Montenegro</v>
          </cell>
        </row>
        <row r="163">
          <cell r="F163" t="str">
            <v>Montserrat</v>
          </cell>
        </row>
        <row r="164">
          <cell r="F164" t="str">
            <v>Morocco</v>
          </cell>
        </row>
        <row r="165">
          <cell r="F165" t="str">
            <v>Mozambique</v>
          </cell>
        </row>
        <row r="166">
          <cell r="F166" t="str">
            <v>Myanmar</v>
          </cell>
        </row>
        <row r="167">
          <cell r="F167" t="str">
            <v>Namibia</v>
          </cell>
        </row>
        <row r="168">
          <cell r="F168" t="str">
            <v>Nauru</v>
          </cell>
        </row>
        <row r="169">
          <cell r="F169" t="str">
            <v>Navassa Island</v>
          </cell>
        </row>
        <row r="170">
          <cell r="F170" t="str">
            <v>Nepal</v>
          </cell>
        </row>
        <row r="171">
          <cell r="F171" t="str">
            <v>Netherlands</v>
          </cell>
        </row>
        <row r="172">
          <cell r="F172" t="str">
            <v>Netherlands Antilles</v>
          </cell>
        </row>
        <row r="173">
          <cell r="F173" t="str">
            <v>New Caledonia</v>
          </cell>
        </row>
        <row r="174">
          <cell r="F174" t="str">
            <v>New Zealand</v>
          </cell>
        </row>
        <row r="175">
          <cell r="F175" t="str">
            <v>Nicaragua</v>
          </cell>
        </row>
        <row r="176">
          <cell r="F176" t="str">
            <v>Niger</v>
          </cell>
        </row>
        <row r="177">
          <cell r="F177" t="str">
            <v>Nigeria</v>
          </cell>
        </row>
        <row r="178">
          <cell r="F178" t="str">
            <v>Niue</v>
          </cell>
        </row>
        <row r="179">
          <cell r="F179" t="str">
            <v>Norfolk Island</v>
          </cell>
        </row>
        <row r="180">
          <cell r="F180" t="str">
            <v>Northern Mariana Islands</v>
          </cell>
        </row>
        <row r="181">
          <cell r="F181" t="str">
            <v>Norway</v>
          </cell>
        </row>
        <row r="182">
          <cell r="F182" t="str">
            <v>Oman</v>
          </cell>
        </row>
        <row r="183">
          <cell r="F183" t="str">
            <v>Pakistan</v>
          </cell>
        </row>
        <row r="184">
          <cell r="F184" t="str">
            <v>Palau</v>
          </cell>
        </row>
        <row r="185">
          <cell r="F185" t="str">
            <v>Panama</v>
          </cell>
        </row>
        <row r="186">
          <cell r="F186" t="str">
            <v>Papua New Guinea</v>
          </cell>
        </row>
        <row r="187">
          <cell r="F187" t="str">
            <v>Paracel Islands</v>
          </cell>
        </row>
        <row r="188">
          <cell r="F188" t="str">
            <v>Paraguay</v>
          </cell>
        </row>
        <row r="189">
          <cell r="F189" t="str">
            <v>Peru</v>
          </cell>
        </row>
        <row r="190">
          <cell r="F190" t="str">
            <v>Philippines</v>
          </cell>
        </row>
        <row r="191">
          <cell r="F191" t="str">
            <v>Pitcairn Islands</v>
          </cell>
        </row>
        <row r="192">
          <cell r="F192" t="str">
            <v>Poland</v>
          </cell>
        </row>
        <row r="193">
          <cell r="F193" t="str">
            <v>Portugal</v>
          </cell>
        </row>
        <row r="194">
          <cell r="F194" t="str">
            <v>Puerto Rico</v>
          </cell>
        </row>
        <row r="195">
          <cell r="F195" t="str">
            <v>Qatar</v>
          </cell>
        </row>
        <row r="196">
          <cell r="F196" t="str">
            <v>Reunion</v>
          </cell>
        </row>
        <row r="197">
          <cell r="F197" t="str">
            <v>Romania</v>
          </cell>
        </row>
        <row r="198">
          <cell r="F198" t="str">
            <v>Russia</v>
          </cell>
        </row>
        <row r="199">
          <cell r="F199" t="str">
            <v>Rwanda</v>
          </cell>
        </row>
        <row r="200">
          <cell r="F200" t="str">
            <v>Saint Helena</v>
          </cell>
        </row>
        <row r="201">
          <cell r="F201" t="str">
            <v>Saint Kitts and Nevis</v>
          </cell>
        </row>
        <row r="202">
          <cell r="F202" t="str">
            <v>Saint Lucia</v>
          </cell>
        </row>
        <row r="203">
          <cell r="F203" t="str">
            <v>Saint Pierre and Miquelon</v>
          </cell>
        </row>
        <row r="204">
          <cell r="F204" t="str">
            <v>Saint Vincent and the Grenadines</v>
          </cell>
        </row>
        <row r="205">
          <cell r="F205" t="str">
            <v>Samoa</v>
          </cell>
        </row>
        <row r="206">
          <cell r="F206" t="str">
            <v>San Marino</v>
          </cell>
        </row>
        <row r="207">
          <cell r="F207" t="str">
            <v>Sao Tome and Principe</v>
          </cell>
        </row>
        <row r="208">
          <cell r="F208" t="str">
            <v>Saudi Arabia</v>
          </cell>
        </row>
        <row r="209">
          <cell r="F209" t="str">
            <v>Senegal</v>
          </cell>
        </row>
        <row r="210">
          <cell r="F210" t="str">
            <v>Serbia </v>
          </cell>
        </row>
        <row r="211">
          <cell r="F211" t="str">
            <v>Seychelles</v>
          </cell>
        </row>
        <row r="212">
          <cell r="F212" t="str">
            <v>Sierra Leone</v>
          </cell>
        </row>
        <row r="213">
          <cell r="F213" t="str">
            <v>Singapore</v>
          </cell>
        </row>
        <row r="214">
          <cell r="F214" t="str">
            <v>Slovakia</v>
          </cell>
        </row>
        <row r="215">
          <cell r="F215" t="str">
            <v>Slovenia</v>
          </cell>
        </row>
        <row r="216">
          <cell r="F216" t="str">
            <v>Solomon Islands</v>
          </cell>
        </row>
        <row r="217">
          <cell r="F217" t="str">
            <v>Somalia</v>
          </cell>
        </row>
        <row r="218">
          <cell r="F218" t="str">
            <v>South Africa</v>
          </cell>
        </row>
        <row r="219">
          <cell r="F219" t="str">
            <v>South Georgia and the South Sandwich Islands</v>
          </cell>
        </row>
        <row r="220">
          <cell r="F220" t="str">
            <v>Spain</v>
          </cell>
        </row>
        <row r="221">
          <cell r="F221" t="str">
            <v>Spratly Islands</v>
          </cell>
        </row>
        <row r="222">
          <cell r="F222" t="str">
            <v>Sri Lanka</v>
          </cell>
        </row>
        <row r="223">
          <cell r="F223" t="str">
            <v>Sudan</v>
          </cell>
        </row>
        <row r="224">
          <cell r="F224" t="str">
            <v>Suriname</v>
          </cell>
        </row>
        <row r="225">
          <cell r="F225" t="str">
            <v>Svalbard</v>
          </cell>
        </row>
        <row r="226">
          <cell r="F226" t="str">
            <v>Swaziland</v>
          </cell>
        </row>
        <row r="227">
          <cell r="F227" t="str">
            <v>Sweden</v>
          </cell>
        </row>
        <row r="228">
          <cell r="F228" t="str">
            <v>Switzerland</v>
          </cell>
        </row>
        <row r="229">
          <cell r="F229" t="str">
            <v>Syria</v>
          </cell>
        </row>
        <row r="230">
          <cell r="F230" t="str">
            <v>Taiwan</v>
          </cell>
        </row>
        <row r="231">
          <cell r="F231" t="str">
            <v>Tajikistan</v>
          </cell>
        </row>
        <row r="232">
          <cell r="F232" t="str">
            <v>Tanzania</v>
          </cell>
        </row>
        <row r="233">
          <cell r="F233" t="str">
            <v>Thailand</v>
          </cell>
        </row>
        <row r="234">
          <cell r="F234" t="str">
            <v>Timor-Leste</v>
          </cell>
        </row>
        <row r="235">
          <cell r="F235" t="str">
            <v>Togo</v>
          </cell>
        </row>
        <row r="236">
          <cell r="F236" t="str">
            <v>Tokelau</v>
          </cell>
        </row>
        <row r="237">
          <cell r="F237" t="str">
            <v>Tonga</v>
          </cell>
        </row>
        <row r="238">
          <cell r="F238" t="str">
            <v>Trinidad and Tobago</v>
          </cell>
        </row>
        <row r="239">
          <cell r="F239" t="str">
            <v>Tromelin Island</v>
          </cell>
        </row>
        <row r="240">
          <cell r="F240" t="str">
            <v>Tunisia</v>
          </cell>
        </row>
        <row r="241">
          <cell r="F241" t="str">
            <v>Turkey</v>
          </cell>
        </row>
        <row r="242">
          <cell r="F242" t="str">
            <v>Turkmenistan</v>
          </cell>
        </row>
        <row r="243">
          <cell r="F243" t="str">
            <v>Turks and Caicos Islands</v>
          </cell>
        </row>
        <row r="244">
          <cell r="F244" t="str">
            <v>Tuvalu</v>
          </cell>
        </row>
        <row r="245">
          <cell r="F245" t="str">
            <v>Uganda</v>
          </cell>
        </row>
        <row r="246">
          <cell r="F246" t="str">
            <v>UK</v>
          </cell>
        </row>
        <row r="247">
          <cell r="F247" t="str">
            <v>Ukraine</v>
          </cell>
        </row>
        <row r="248">
          <cell r="F248" t="str">
            <v>United Arab Emirates</v>
          </cell>
        </row>
        <row r="249">
          <cell r="F249" t="str">
            <v>Uruguay</v>
          </cell>
        </row>
        <row r="250">
          <cell r="F250" t="str">
            <v>USA</v>
          </cell>
        </row>
        <row r="251">
          <cell r="F251" t="str">
            <v>Uzbekistan</v>
          </cell>
        </row>
        <row r="252">
          <cell r="F252" t="str">
            <v>Vanuatu</v>
          </cell>
        </row>
        <row r="253">
          <cell r="F253" t="str">
            <v>Venezuela</v>
          </cell>
        </row>
        <row r="254">
          <cell r="F254" t="str">
            <v>Vietnam</v>
          </cell>
        </row>
        <row r="255">
          <cell r="F255" t="str">
            <v>Virgin Islands</v>
          </cell>
        </row>
        <row r="256">
          <cell r="F256" t="str">
            <v>Wake Island</v>
          </cell>
        </row>
        <row r="257">
          <cell r="F257" t="str">
            <v>Wallis and Futuna</v>
          </cell>
        </row>
        <row r="258">
          <cell r="F258" t="str">
            <v>West Bank</v>
          </cell>
        </row>
        <row r="259">
          <cell r="F259" t="str">
            <v>Western Sahara</v>
          </cell>
        </row>
        <row r="260">
          <cell r="F260" t="str">
            <v>Yemen</v>
          </cell>
        </row>
        <row r="261">
          <cell r="F261" t="str">
            <v>Zambia</v>
          </cell>
        </row>
        <row r="262">
          <cell r="F262" t="str">
            <v>Zimbabwe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ปริญญาตรี"/>
      <sheetName val="ปริญญาโท"/>
      <sheetName val="ปริญญาเอ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ปริญญาตรี"/>
      <sheetName val="ปริญญาโท"/>
      <sheetName val="ปริญญาเอ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คำอธิบาย"/>
      <sheetName val="ข้อมูลอาจารย์"/>
      <sheetName val="ข้อมูลนักศึกษาเต็มเวลา"/>
      <sheetName val="ข้อมูลรางวัล"/>
      <sheetName val="จำนวนผู้ลงทะเบียน"/>
      <sheetName val="ผู้สำเร็จการศึกษา"/>
      <sheetName val="2.1พัฒนาหลักสูตร"/>
      <sheetName val="2.2กระบวนการเรียนรู้"/>
      <sheetName val="2.3โครงการสนับสนุน"/>
      <sheetName val="2.4(1)นศ.ต่ออาจารย์"/>
      <sheetName val="2.4(2)จำนวนนักศึกษาเต็มเวลา"/>
      <sheetName val="2.5คุณวุฒิอาจารย์"/>
      <sheetName val="2.6ตำแหน่งวิชาการ"/>
      <sheetName val="2.7จรรยาบรรณ"/>
      <sheetName val="2.8วิจัยพัฒนาการสอน"/>
      <sheetName val="2.9การได้งานทำ"/>
      <sheetName val="2.11ระดับความพึงพอใจ"/>
      <sheetName val="2.12จำนวนรางวัล"/>
      <sheetName val="2.13หลักสูตรที่ได้มาตรฐาน"/>
      <sheetName val="2.14ประเมิน ภาพรวม"/>
      <sheetName val="2.14ประเมิน ป.ตรี"/>
      <sheetName val="2.14ประเมิน ป.โท"/>
      <sheetName val="2.14ประเมิน ป.เอก"/>
      <sheetName val="2.16จำนวนวิทยานิพนธ์"/>
      <sheetName val="2.17ประเมินผลการเรียนรุ้"/>
      <sheetName val="2.18สำเร็จการศึกษา"/>
      <sheetName val="2.19ที่ปรึกษาวิทยานิพนธ์"/>
      <sheetName val="2.23นักศึกษาบัณฑิตศึกษา"/>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คำอธิบาย"/>
      <sheetName val="ข้อมูลอาจารย์"/>
      <sheetName val="ข้อมูลนักศึกษาเต็มเวลา"/>
      <sheetName val="ข้อมูลรางวัล"/>
      <sheetName val="จำนวนผู้ลงทะเบียน"/>
      <sheetName val="ผู้สำเร็จการศึกษา"/>
      <sheetName val="2.1พัฒนาหลักสูตร"/>
      <sheetName val="2.2กระบวนการเรียนรู้"/>
      <sheetName val="2.3โครงการสนับสนุน"/>
      <sheetName val="2.4(1)นศ.ต่ออาจารย์"/>
      <sheetName val="2.4(2)จำนวนนักศึกษาเต็มเวลา"/>
      <sheetName val="2.5คุณวุฒิอาจารย์"/>
      <sheetName val="2.6ตำแหน่งวิชาการ"/>
      <sheetName val="2.7จรรยาบรรณ"/>
      <sheetName val="2.8วิจัยพัฒนาการสอน"/>
      <sheetName val="2.9การได้งานทำ"/>
      <sheetName val="2.11ระดับความพึงพอใจ"/>
      <sheetName val="2.12จำนวนรางวัล"/>
      <sheetName val="2.13หลักสูตรที่ได้มาตรฐาน"/>
      <sheetName val="2.14ประเมิน ภาพรวม"/>
      <sheetName val="2.14ประเมิน ป.ตรี"/>
      <sheetName val="2.14ประเมิน ป.โท"/>
      <sheetName val="2.14ประเมิน ป.เอก"/>
      <sheetName val="2.16จำนวนวิทยานิพนธ์"/>
      <sheetName val="2.17ประเมินผลการเรียนรุ้"/>
      <sheetName val="2.18สำเร็จการศึกษา"/>
      <sheetName val="2.19ที่ปรึกษาวิทยานิพนธ์"/>
      <sheetName val="2.23นักศึกษาบัณฑิตศึกษา"/>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DS"/>
      <sheetName val="SAR_5_Old"/>
      <sheetName val="DataForCHE"/>
      <sheetName val="IQA_2.1 (7)"/>
      <sheetName val="IQA_2.1 (7b)"/>
      <sheetName val="IQA_2.1 (7c)"/>
      <sheetName val="IQA_2.1 (7e)"/>
      <sheetName val="IQA_2.1 (7g)"/>
      <sheetName val="IQA_2.1 (7k)"/>
      <sheetName val="IQA_2.1 (7d)"/>
      <sheetName val="IQA_2.1 (7f)"/>
      <sheetName val="IQA_2.1 (7i)"/>
      <sheetName val="IQA_2.1 (7h)"/>
      <sheetName val="IQA_2.1 (8)"/>
      <sheetName val="IQA_2.1 (8b)"/>
      <sheetName val="IQA_2.4 (1)"/>
      <sheetName val="IQA_2.4 (2)"/>
      <sheetName val="IQA_2.4 (3)"/>
      <sheetName val="IQA_2.4 (5)"/>
      <sheetName val="IQA_2.5 (1a)"/>
      <sheetName val="IQA_2.5 (1a2)"/>
      <sheetName val="IQA_2.5 (1b)"/>
      <sheetName val="IQA_2.6 (6)"/>
      <sheetName val="IQA_2.6 (7)"/>
      <sheetName val="IQA_2.6 (6a)"/>
      <sheetName val="IQA_2.6 (6b)"/>
      <sheetName val="EQA_01 (2)"/>
      <sheetName val="EQA_01 (3)"/>
      <sheetName val="EQA_03 (2b)"/>
      <sheetName val="EQA_03 (4)"/>
      <sheetName val="EQA_04 (2b)"/>
      <sheetName val="EQA_04 (3)"/>
      <sheetName val="EQA_14 (2a)"/>
      <sheetName val="EQA_14 (2b)"/>
      <sheetName val="EQA_14 (3)"/>
      <sheetName val="EQA_14 (3a)"/>
      <sheetName val="IQA_4.1 (3)"/>
      <sheetName val="EQA_01 (1)"/>
      <sheetName val="IQA_4.3 (2)"/>
      <sheetName val="IQA_4.3 (3)"/>
      <sheetName val="IQA_4.3 (4)"/>
      <sheetName val="EQA_03 (2)"/>
      <sheetName val="EQA_03 (3)"/>
      <sheetName val="EQA_04 (2)"/>
      <sheetName val="IQA_2.3(1)"/>
      <sheetName val="EQA_05 (3)"/>
      <sheetName val="EQA_06 (2)"/>
      <sheetName val="EQA_06 (3)"/>
      <sheetName val="EQA_07 (2)"/>
      <sheetName val="EQA_07 (3)"/>
      <sheetName val="IQA_5.2 (2)"/>
      <sheetName val="IQA_6.2 (2)"/>
      <sheetName val="EQA_16.1 (1)"/>
      <sheetName val="ประเภทกิจกรรม"/>
      <sheetName val="EQA_18.1 (1)"/>
      <sheetName val="EQA_10 (1)"/>
      <sheetName val="IQA_09.1 (8)"/>
      <sheetName val="IQA_10.2 (1)"/>
      <sheetName val="IQA_10.2 (2)"/>
      <sheetName val="กพร_03 (2)"/>
      <sheetName val="กพร_03 (3)"/>
      <sheetName val="SheetLi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AFF"/>
      <sheetName val="STUDENTS"/>
      <sheetName val="Group Data"/>
    </sheetNames>
    <sheetDataSet>
      <sheetData sheetId="2">
        <row r="4">
          <cell r="A4" t="str">
            <v>Prof. Dr.</v>
          </cell>
          <cell r="B4" t="str">
            <v>Mr.</v>
          </cell>
          <cell r="C4" t="str">
            <v>Executive</v>
          </cell>
          <cell r="D4" t="str">
            <v>Bachelor's</v>
          </cell>
          <cell r="E4" t="str">
            <v>Agro – Industry</v>
          </cell>
          <cell r="F4" t="str">
            <v>Afghanistan</v>
          </cell>
          <cell r="G4" t="str">
            <v>Faculty</v>
          </cell>
          <cell r="H4" t="str">
            <v>Attend Conference/Seminar/Workshop/Meeting</v>
          </cell>
          <cell r="I4" t="str">
            <v>Attend Conference/Seminar/Workshop/Meeting</v>
          </cell>
        </row>
        <row r="5">
          <cell r="A5" t="str">
            <v>Prof.</v>
          </cell>
          <cell r="B5" t="str">
            <v>Ms.</v>
          </cell>
          <cell r="C5" t="str">
            <v>Academic Staff </v>
          </cell>
          <cell r="D5" t="str">
            <v>Graduate Diploma</v>
          </cell>
          <cell r="E5" t="str">
            <v>Architecture (Establishment Project)</v>
          </cell>
          <cell r="F5" t="str">
            <v>Akrotiri</v>
          </cell>
          <cell r="G5" t="str">
            <v>University</v>
          </cell>
          <cell r="H5" t="str">
            <v>Conference/Seminar Presentation</v>
          </cell>
          <cell r="I5" t="str">
            <v>Conference/Seminar Presentation</v>
          </cell>
        </row>
        <row r="6">
          <cell r="A6" t="str">
            <v>Assoc. Prof. Dr.</v>
          </cell>
          <cell r="C6" t="str">
            <v>Supporting Staff</v>
          </cell>
          <cell r="D6" t="str">
            <v>Master's</v>
          </cell>
          <cell r="E6" t="str">
            <v>Arts and Management Sciences</v>
          </cell>
          <cell r="F6" t="str">
            <v>Albania</v>
          </cell>
          <cell r="G6" t="str">
            <v>Both</v>
          </cell>
          <cell r="H6" t="str">
            <v>Discuss Collaboration</v>
          </cell>
          <cell r="I6" t="str">
            <v>Co-operative Study</v>
          </cell>
        </row>
        <row r="7">
          <cell r="A7" t="str">
            <v>Assoc. Prof. </v>
          </cell>
          <cell r="C7" t="str">
            <v>Other (Pls specify)</v>
          </cell>
          <cell r="D7" t="str">
            <v>Higher Graduate Diploma </v>
          </cell>
          <cell r="E7" t="str">
            <v>College of Islamic Studies</v>
          </cell>
          <cell r="F7" t="str">
            <v>Algeria</v>
          </cell>
          <cell r="H7" t="str">
            <v>Exchange Program</v>
          </cell>
          <cell r="I7" t="str">
            <v>Exchange Program</v>
          </cell>
        </row>
        <row r="8">
          <cell r="A8" t="str">
            <v>Asst. Prof. Dr.</v>
          </cell>
          <cell r="D8" t="str">
            <v>Doctorate</v>
          </cell>
          <cell r="E8" t="str">
            <v>Commerce and Management</v>
          </cell>
          <cell r="F8" t="str">
            <v>American Samoa</v>
          </cell>
          <cell r="H8" t="str">
            <v>Join a Camp/An Activity</v>
          </cell>
          <cell r="I8" t="str">
            <v>Join a Camp/An Activity</v>
          </cell>
        </row>
        <row r="9">
          <cell r="A9" t="str">
            <v>Asst. Prof. </v>
          </cell>
          <cell r="D9" t="str">
            <v>Other (Pls specify)</v>
          </cell>
          <cell r="E9" t="str">
            <v>Communication Sciences </v>
          </cell>
          <cell r="F9" t="str">
            <v>Andorra</v>
          </cell>
          <cell r="H9" t="str">
            <v>Professional Development</v>
          </cell>
          <cell r="I9" t="str">
            <v>Joint Degree Programs (3+1, 2+2)</v>
          </cell>
        </row>
        <row r="10">
          <cell r="A10" t="str">
            <v>M.D.,Ph.D.</v>
          </cell>
          <cell r="E10" t="str">
            <v>Dentistry</v>
          </cell>
          <cell r="F10" t="str">
            <v>Angola</v>
          </cell>
          <cell r="H10" t="str">
            <v>Research</v>
          </cell>
          <cell r="I10" t="str">
            <v>Research</v>
          </cell>
        </row>
        <row r="11">
          <cell r="A11" t="str">
            <v>M.D.</v>
          </cell>
          <cell r="E11" t="str">
            <v>Department of Computer Engineering</v>
          </cell>
          <cell r="F11" t="str">
            <v>Anguilla</v>
          </cell>
          <cell r="H11" t="str">
            <v>Sabbatical Leave</v>
          </cell>
          <cell r="I11" t="str">
            <v>Study Abroad</v>
          </cell>
        </row>
        <row r="12">
          <cell r="A12" t="str">
            <v>Dr.</v>
          </cell>
          <cell r="E12" t="str">
            <v>Economics</v>
          </cell>
          <cell r="F12" t="str">
            <v>Antarctica</v>
          </cell>
          <cell r="H12" t="str">
            <v>Signing MOU/MOA </v>
          </cell>
          <cell r="I12" t="str">
            <v>Study Visit</v>
          </cell>
        </row>
        <row r="13">
          <cell r="A13" t="str">
            <v>Mr.</v>
          </cell>
          <cell r="E13" t="str">
            <v>Education</v>
          </cell>
          <cell r="F13" t="str">
            <v>Antigua and Barbuda</v>
          </cell>
          <cell r="H13" t="str">
            <v>Study Visit</v>
          </cell>
          <cell r="I13" t="str">
            <v>Training/Internship</v>
          </cell>
        </row>
        <row r="14">
          <cell r="A14" t="str">
            <v>Ms.</v>
          </cell>
          <cell r="E14" t="str">
            <v>Engineering</v>
          </cell>
          <cell r="F14" t="str">
            <v>Argentina</v>
          </cell>
          <cell r="H14" t="str">
            <v>Training/Internship</v>
          </cell>
          <cell r="I14" t="str">
            <v>Other (Pls specify)</v>
          </cell>
        </row>
        <row r="15">
          <cell r="E15" t="str">
            <v>Environmental Management</v>
          </cell>
          <cell r="F15" t="str">
            <v>Armenia</v>
          </cell>
          <cell r="H15" t="str">
            <v>Visiting Professor</v>
          </cell>
        </row>
        <row r="16">
          <cell r="E16" t="str">
            <v>Fine and Applied Arts</v>
          </cell>
          <cell r="F16" t="str">
            <v>Aruba</v>
          </cell>
          <cell r="H16" t="str">
            <v>Other (Pls specify)</v>
          </cell>
        </row>
        <row r="17">
          <cell r="E17" t="str">
            <v>Graduate School</v>
          </cell>
          <cell r="F17" t="str">
            <v>Ashmore and Cartier Islands</v>
          </cell>
        </row>
        <row r="18">
          <cell r="E18" t="str">
            <v>Hospitality and Tourism </v>
          </cell>
          <cell r="F18" t="str">
            <v>Australia</v>
          </cell>
        </row>
        <row r="19">
          <cell r="E19" t="str">
            <v>Humanities and Social Sciences</v>
          </cell>
          <cell r="F19" t="str">
            <v>Austria</v>
          </cell>
        </row>
        <row r="20">
          <cell r="E20" t="str">
            <v>Institute for Peace Studies </v>
          </cell>
          <cell r="F20" t="str">
            <v>Azerbaijan</v>
          </cell>
        </row>
        <row r="21">
          <cell r="E21" t="str">
            <v>International Affairs Center, Phuket Campus</v>
          </cell>
          <cell r="F21" t="str">
            <v>Bahamas, The</v>
          </cell>
        </row>
        <row r="22">
          <cell r="E22" t="str">
            <v>International Affairs Office, Hat Yai Campus</v>
          </cell>
          <cell r="F22" t="str">
            <v>Bahrain</v>
          </cell>
        </row>
        <row r="23">
          <cell r="E23" t="str">
            <v>International Affairs Office, Pattani Campus</v>
          </cell>
          <cell r="F23" t="str">
            <v>Bangladesh</v>
          </cell>
        </row>
        <row r="24">
          <cell r="E24" t="str">
            <v>International Affairs Office, Surat Thani Campus</v>
          </cell>
          <cell r="F24" t="str">
            <v>Barbados</v>
          </cell>
        </row>
        <row r="25">
          <cell r="E25" t="str">
            <v>International Affairs Office, Trang Campus</v>
          </cell>
          <cell r="F25" t="str">
            <v>Bassas da India</v>
          </cell>
        </row>
        <row r="26">
          <cell r="E26" t="str">
            <v>International College (Establishment Project)</v>
          </cell>
          <cell r="F26" t="str">
            <v>Belarus</v>
          </cell>
        </row>
        <row r="27">
          <cell r="E27" t="str">
            <v>International Studies</v>
          </cell>
          <cell r="F27" t="str">
            <v>Belgium</v>
          </cell>
        </row>
        <row r="28">
          <cell r="E28" t="str">
            <v>Law</v>
          </cell>
          <cell r="F28" t="str">
            <v>Belize</v>
          </cell>
        </row>
        <row r="29">
          <cell r="E29" t="str">
            <v>Liberal Arts</v>
          </cell>
          <cell r="F29" t="str">
            <v>Benin</v>
          </cell>
        </row>
        <row r="30">
          <cell r="E30" t="str">
            <v>Management Sciences</v>
          </cell>
          <cell r="F30" t="str">
            <v>Bermuda</v>
          </cell>
        </row>
        <row r="31">
          <cell r="E31" t="str">
            <v>Medical Technology</v>
          </cell>
          <cell r="F31" t="str">
            <v>Bhutan</v>
          </cell>
        </row>
        <row r="32">
          <cell r="E32" t="str">
            <v>Medicine</v>
          </cell>
          <cell r="F32" t="str">
            <v>Bolivia</v>
          </cell>
        </row>
        <row r="33">
          <cell r="E33" t="str">
            <v>Natural Resources</v>
          </cell>
          <cell r="F33" t="str">
            <v>Bosnia and Herzegovina</v>
          </cell>
        </row>
        <row r="34">
          <cell r="E34" t="str">
            <v>Nursing</v>
          </cell>
          <cell r="F34" t="str">
            <v>Botswana</v>
          </cell>
        </row>
        <row r="35">
          <cell r="E35" t="str">
            <v>Pharmaceutical Sciences</v>
          </cell>
          <cell r="F35" t="str">
            <v>Bouvet Island</v>
          </cell>
        </row>
        <row r="36">
          <cell r="E36" t="str">
            <v>Phuket Community College</v>
          </cell>
          <cell r="F36" t="str">
            <v>Brazil</v>
          </cell>
        </row>
        <row r="37">
          <cell r="E37" t="str">
            <v>Political Science</v>
          </cell>
          <cell r="F37" t="str">
            <v>British Indian Ocean Territory</v>
          </cell>
        </row>
        <row r="38">
          <cell r="E38" t="str">
            <v>President's Office, Hat Yai Campus</v>
          </cell>
          <cell r="F38" t="str">
            <v>British Virgin Islands</v>
          </cell>
        </row>
        <row r="39">
          <cell r="E39" t="str">
            <v>President's Office, Pattani Campus</v>
          </cell>
          <cell r="F39" t="str">
            <v>Brunei</v>
          </cell>
        </row>
        <row r="40">
          <cell r="E40" t="str">
            <v>President's Office, Phuket Campus</v>
          </cell>
          <cell r="F40" t="str">
            <v>Bulgaria</v>
          </cell>
        </row>
        <row r="41">
          <cell r="E41" t="str">
            <v>President's Office, Surat Thani Campus</v>
          </cell>
          <cell r="F41" t="str">
            <v>Burkina Faso</v>
          </cell>
        </row>
        <row r="42">
          <cell r="E42" t="str">
            <v>President's Office, Trang Campus</v>
          </cell>
          <cell r="F42" t="str">
            <v>Burma</v>
          </cell>
        </row>
        <row r="43">
          <cell r="E43" t="str">
            <v>Science</v>
          </cell>
          <cell r="F43" t="str">
            <v>Burundi</v>
          </cell>
        </row>
        <row r="44">
          <cell r="E44" t="str">
            <v>Science and Industrial Technology</v>
          </cell>
          <cell r="F44" t="str">
            <v>Cambodia</v>
          </cell>
        </row>
        <row r="45">
          <cell r="E45" t="str">
            <v>Science and Technology</v>
          </cell>
          <cell r="F45" t="str">
            <v>Cameroon</v>
          </cell>
        </row>
        <row r="46">
          <cell r="E46" t="str">
            <v>Student Affairs</v>
          </cell>
          <cell r="F46" t="str">
            <v>Canada</v>
          </cell>
        </row>
        <row r="47">
          <cell r="E47" t="str">
            <v>Surat Thani Community College</v>
          </cell>
          <cell r="F47" t="str">
            <v>Cape Verde</v>
          </cell>
        </row>
        <row r="48">
          <cell r="E48" t="str">
            <v>Technology and Environment</v>
          </cell>
          <cell r="F48" t="str">
            <v>Cayman Islands</v>
          </cell>
        </row>
        <row r="49">
          <cell r="E49" t="str">
            <v>The Arts and Cultural Center</v>
          </cell>
          <cell r="F49" t="str">
            <v>Central African Republic</v>
          </cell>
        </row>
        <row r="50">
          <cell r="E50" t="str">
            <v>Traditional Thai Medicine</v>
          </cell>
          <cell r="F50" t="str">
            <v>Chad</v>
          </cell>
        </row>
        <row r="51">
          <cell r="E51" t="str">
            <v>Veterinary Sciences (Establishment Project)</v>
          </cell>
          <cell r="F51" t="str">
            <v>Chile</v>
          </cell>
        </row>
        <row r="52">
          <cell r="E52" t="str">
            <v>Other (Pls specify)</v>
          </cell>
          <cell r="F52" t="str">
            <v>China</v>
          </cell>
        </row>
        <row r="53">
          <cell r="F53" t="str">
            <v>Christmas Island</v>
          </cell>
        </row>
        <row r="54">
          <cell r="F54" t="str">
            <v>Clipperton Island</v>
          </cell>
        </row>
        <row r="55">
          <cell r="F55" t="str">
            <v>Cocos (Keeling) Islands</v>
          </cell>
        </row>
        <row r="56">
          <cell r="F56" t="str">
            <v>Colombia</v>
          </cell>
        </row>
        <row r="57">
          <cell r="F57" t="str">
            <v>Comoros</v>
          </cell>
        </row>
        <row r="58">
          <cell r="F58" t="str">
            <v>Congo, Democratic Republic of the</v>
          </cell>
        </row>
        <row r="59">
          <cell r="F59" t="str">
            <v>Congo, Republic of the</v>
          </cell>
        </row>
        <row r="60">
          <cell r="F60" t="str">
            <v>Cook Islands</v>
          </cell>
        </row>
        <row r="61">
          <cell r="F61" t="str">
            <v>Coral Sea Islands</v>
          </cell>
        </row>
        <row r="62">
          <cell r="F62" t="str">
            <v>Costa Rica</v>
          </cell>
        </row>
        <row r="63">
          <cell r="F63" t="str">
            <v>Cote d'Ivoire</v>
          </cell>
        </row>
        <row r="64">
          <cell r="F64" t="str">
            <v>Croatia</v>
          </cell>
        </row>
        <row r="65">
          <cell r="F65" t="str">
            <v>Cuba</v>
          </cell>
        </row>
        <row r="66">
          <cell r="F66" t="str">
            <v>Cyprus</v>
          </cell>
        </row>
        <row r="67">
          <cell r="F67" t="str">
            <v>Czech Republic</v>
          </cell>
        </row>
        <row r="68">
          <cell r="F68" t="str">
            <v>Denmark</v>
          </cell>
        </row>
        <row r="69">
          <cell r="F69" t="str">
            <v>Dhekelia</v>
          </cell>
        </row>
        <row r="70">
          <cell r="F70" t="str">
            <v>Djibouti</v>
          </cell>
        </row>
        <row r="71">
          <cell r="F71" t="str">
            <v>Dominica</v>
          </cell>
        </row>
        <row r="72">
          <cell r="F72" t="str">
            <v>Dominican Republic</v>
          </cell>
        </row>
        <row r="73">
          <cell r="F73" t="str">
            <v>Ecuador</v>
          </cell>
        </row>
        <row r="74">
          <cell r="F74" t="str">
            <v>Egypt</v>
          </cell>
        </row>
        <row r="75">
          <cell r="F75" t="str">
            <v>El Salvador</v>
          </cell>
        </row>
        <row r="76">
          <cell r="F76" t="str">
            <v>Equatorial Guinea</v>
          </cell>
        </row>
        <row r="77">
          <cell r="F77" t="str">
            <v>Eritrea</v>
          </cell>
        </row>
        <row r="78">
          <cell r="F78" t="str">
            <v>Estonia</v>
          </cell>
        </row>
        <row r="79">
          <cell r="F79" t="str">
            <v>Ethiopia</v>
          </cell>
        </row>
        <row r="80">
          <cell r="F80" t="str">
            <v>Europa Island</v>
          </cell>
        </row>
        <row r="81">
          <cell r="F81" t="str">
            <v>Falkland Islands (Islas Malvinas)</v>
          </cell>
        </row>
        <row r="82">
          <cell r="F82" t="str">
            <v>Faroe Islands</v>
          </cell>
        </row>
        <row r="83">
          <cell r="F83" t="str">
            <v>Fiji</v>
          </cell>
        </row>
        <row r="84">
          <cell r="F84" t="str">
            <v>Finland</v>
          </cell>
        </row>
        <row r="85">
          <cell r="F85" t="str">
            <v>France</v>
          </cell>
        </row>
        <row r="86">
          <cell r="F86" t="str">
            <v>French Guiana</v>
          </cell>
        </row>
        <row r="87">
          <cell r="F87" t="str">
            <v>French Polynesia</v>
          </cell>
        </row>
        <row r="88">
          <cell r="F88" t="str">
            <v>French Southern and Antarctic Lands</v>
          </cell>
        </row>
        <row r="89">
          <cell r="F89" t="str">
            <v>Gabon</v>
          </cell>
        </row>
        <row r="90">
          <cell r="F90" t="str">
            <v>Gambia, The</v>
          </cell>
        </row>
        <row r="91">
          <cell r="F91" t="str">
            <v>Gaza Strip</v>
          </cell>
        </row>
        <row r="92">
          <cell r="F92" t="str">
            <v>Georgia</v>
          </cell>
        </row>
        <row r="93">
          <cell r="F93" t="str">
            <v>Germany</v>
          </cell>
        </row>
        <row r="94">
          <cell r="F94" t="str">
            <v>Ghana</v>
          </cell>
        </row>
        <row r="95">
          <cell r="F95" t="str">
            <v>Gibraltar</v>
          </cell>
        </row>
        <row r="96">
          <cell r="F96" t="str">
            <v>Glorioso Islands</v>
          </cell>
        </row>
        <row r="97">
          <cell r="F97" t="str">
            <v>Greece</v>
          </cell>
        </row>
        <row r="98">
          <cell r="F98" t="str">
            <v>Greenland</v>
          </cell>
        </row>
        <row r="99">
          <cell r="F99" t="str">
            <v>Grenada</v>
          </cell>
        </row>
        <row r="100">
          <cell r="F100" t="str">
            <v>Guadeloupe</v>
          </cell>
        </row>
        <row r="101">
          <cell r="F101" t="str">
            <v>Guam</v>
          </cell>
        </row>
        <row r="102">
          <cell r="F102" t="str">
            <v>Guatemala</v>
          </cell>
        </row>
        <row r="103">
          <cell r="F103" t="str">
            <v>Guernsey</v>
          </cell>
        </row>
        <row r="104">
          <cell r="F104" t="str">
            <v>Guinea</v>
          </cell>
        </row>
        <row r="105">
          <cell r="F105" t="str">
            <v>Guinea-Bissau</v>
          </cell>
        </row>
        <row r="106">
          <cell r="F106" t="str">
            <v>Guyana</v>
          </cell>
        </row>
        <row r="107">
          <cell r="F107" t="str">
            <v>Haiti</v>
          </cell>
        </row>
        <row r="108">
          <cell r="F108" t="str">
            <v>Heard Island and McDonald Islands</v>
          </cell>
        </row>
        <row r="109">
          <cell r="F109" t="str">
            <v>Holy See (Vatican City)</v>
          </cell>
        </row>
        <row r="110">
          <cell r="F110" t="str">
            <v>Honduras</v>
          </cell>
        </row>
        <row r="111">
          <cell r="F111" t="str">
            <v>Hong Kong</v>
          </cell>
        </row>
        <row r="112">
          <cell r="F112" t="str">
            <v>Hungary</v>
          </cell>
        </row>
        <row r="113">
          <cell r="F113" t="str">
            <v>Iceland</v>
          </cell>
        </row>
        <row r="114">
          <cell r="F114" t="str">
            <v>India</v>
          </cell>
        </row>
        <row r="115">
          <cell r="F115" t="str">
            <v>Indonesia</v>
          </cell>
        </row>
        <row r="116">
          <cell r="F116" t="str">
            <v>Iran</v>
          </cell>
        </row>
        <row r="117">
          <cell r="F117" t="str">
            <v>Iraq</v>
          </cell>
        </row>
        <row r="118">
          <cell r="F118" t="str">
            <v>Ireland</v>
          </cell>
        </row>
        <row r="119">
          <cell r="F119" t="str">
            <v>Isle of Man</v>
          </cell>
        </row>
        <row r="120">
          <cell r="F120" t="str">
            <v>Israel</v>
          </cell>
        </row>
        <row r="121">
          <cell r="F121" t="str">
            <v>Italy</v>
          </cell>
        </row>
        <row r="122">
          <cell r="F122" t="str">
            <v>Jamaica</v>
          </cell>
        </row>
        <row r="123">
          <cell r="F123" t="str">
            <v>Jan Mayen</v>
          </cell>
        </row>
        <row r="124">
          <cell r="F124" t="str">
            <v>Japan</v>
          </cell>
        </row>
        <row r="125">
          <cell r="F125" t="str">
            <v>Jersey</v>
          </cell>
        </row>
        <row r="126">
          <cell r="F126" t="str">
            <v>Jordan</v>
          </cell>
        </row>
        <row r="127">
          <cell r="F127" t="str">
            <v>Juan de Nova Island</v>
          </cell>
        </row>
        <row r="128">
          <cell r="F128" t="str">
            <v>Kazakhstan</v>
          </cell>
        </row>
        <row r="129">
          <cell r="F129" t="str">
            <v>Kenya</v>
          </cell>
        </row>
        <row r="130">
          <cell r="F130" t="str">
            <v>Kiribati</v>
          </cell>
        </row>
        <row r="131">
          <cell r="F131" t="str">
            <v>Korea, North</v>
          </cell>
        </row>
        <row r="132">
          <cell r="F132" t="str">
            <v>Korea, South</v>
          </cell>
        </row>
        <row r="133">
          <cell r="F133" t="str">
            <v>Kuwait</v>
          </cell>
        </row>
        <row r="134">
          <cell r="F134" t="str">
            <v>Kyrgyzstan</v>
          </cell>
        </row>
        <row r="135">
          <cell r="F135" t="str">
            <v>Laos</v>
          </cell>
        </row>
        <row r="136">
          <cell r="F136" t="str">
            <v>Latvia</v>
          </cell>
        </row>
        <row r="137">
          <cell r="F137" t="str">
            <v>Lebanon</v>
          </cell>
        </row>
        <row r="138">
          <cell r="F138" t="str">
            <v>Lesotho</v>
          </cell>
        </row>
        <row r="139">
          <cell r="F139" t="str">
            <v>Liberia</v>
          </cell>
        </row>
        <row r="140">
          <cell r="F140" t="str">
            <v>Libya</v>
          </cell>
        </row>
        <row r="141">
          <cell r="F141" t="str">
            <v>Liechtenstein</v>
          </cell>
        </row>
        <row r="142">
          <cell r="F142" t="str">
            <v>Lithuania</v>
          </cell>
        </row>
        <row r="143">
          <cell r="F143" t="str">
            <v>Luxembourg</v>
          </cell>
        </row>
        <row r="144">
          <cell r="F144" t="str">
            <v>Macau</v>
          </cell>
        </row>
        <row r="145">
          <cell r="F145" t="str">
            <v>Macedonia</v>
          </cell>
        </row>
        <row r="146">
          <cell r="F146" t="str">
            <v>Madagascar</v>
          </cell>
        </row>
        <row r="147">
          <cell r="F147" t="str">
            <v>Malawi</v>
          </cell>
        </row>
        <row r="148">
          <cell r="F148" t="str">
            <v>Malaysia</v>
          </cell>
        </row>
        <row r="149">
          <cell r="F149" t="str">
            <v>Maldives</v>
          </cell>
        </row>
        <row r="150">
          <cell r="F150" t="str">
            <v>Mali</v>
          </cell>
        </row>
        <row r="151">
          <cell r="F151" t="str">
            <v>Malta</v>
          </cell>
        </row>
        <row r="152">
          <cell r="F152" t="str">
            <v>Marshall Islands</v>
          </cell>
        </row>
        <row r="153">
          <cell r="F153" t="str">
            <v>Martinique</v>
          </cell>
        </row>
        <row r="154">
          <cell r="F154" t="str">
            <v>Mauritania</v>
          </cell>
        </row>
        <row r="155">
          <cell r="F155" t="str">
            <v>Mauritius</v>
          </cell>
        </row>
        <row r="156">
          <cell r="F156" t="str">
            <v>Mayotte</v>
          </cell>
        </row>
        <row r="157">
          <cell r="F157" t="str">
            <v>Mexico</v>
          </cell>
        </row>
        <row r="158">
          <cell r="F158" t="str">
            <v>Micronesia, Federated States of</v>
          </cell>
        </row>
        <row r="159">
          <cell r="F159" t="str">
            <v>Moldova</v>
          </cell>
        </row>
        <row r="160">
          <cell r="F160" t="str">
            <v>Monaco</v>
          </cell>
        </row>
        <row r="161">
          <cell r="F161" t="str">
            <v>Mongolia</v>
          </cell>
        </row>
        <row r="162">
          <cell r="F162" t="str">
            <v>Montenegro</v>
          </cell>
        </row>
        <row r="163">
          <cell r="F163" t="str">
            <v>Montserrat</v>
          </cell>
        </row>
        <row r="164">
          <cell r="F164" t="str">
            <v>Morocco</v>
          </cell>
        </row>
        <row r="165">
          <cell r="F165" t="str">
            <v>Mozambique</v>
          </cell>
        </row>
        <row r="166">
          <cell r="F166" t="str">
            <v>Myanmar</v>
          </cell>
        </row>
        <row r="167">
          <cell r="F167" t="str">
            <v>Namibia</v>
          </cell>
        </row>
        <row r="168">
          <cell r="F168" t="str">
            <v>Nauru</v>
          </cell>
        </row>
        <row r="169">
          <cell r="F169" t="str">
            <v>Navassa Island</v>
          </cell>
        </row>
        <row r="170">
          <cell r="F170" t="str">
            <v>Nepal</v>
          </cell>
        </row>
        <row r="171">
          <cell r="F171" t="str">
            <v>Netherlands</v>
          </cell>
        </row>
        <row r="172">
          <cell r="F172" t="str">
            <v>Netherlands Antilles</v>
          </cell>
        </row>
        <row r="173">
          <cell r="F173" t="str">
            <v>New Caledonia</v>
          </cell>
        </row>
        <row r="174">
          <cell r="F174" t="str">
            <v>New Zealand</v>
          </cell>
        </row>
        <row r="175">
          <cell r="F175" t="str">
            <v>Nicaragua</v>
          </cell>
        </row>
        <row r="176">
          <cell r="F176" t="str">
            <v>Niger</v>
          </cell>
        </row>
        <row r="177">
          <cell r="F177" t="str">
            <v>Nigeria</v>
          </cell>
        </row>
        <row r="178">
          <cell r="F178" t="str">
            <v>Niue</v>
          </cell>
        </row>
        <row r="179">
          <cell r="F179" t="str">
            <v>Norfolk Island</v>
          </cell>
        </row>
        <row r="180">
          <cell r="F180" t="str">
            <v>Northern Mariana Islands</v>
          </cell>
        </row>
        <row r="181">
          <cell r="F181" t="str">
            <v>Norway</v>
          </cell>
        </row>
        <row r="182">
          <cell r="F182" t="str">
            <v>Oman</v>
          </cell>
        </row>
        <row r="183">
          <cell r="F183" t="str">
            <v>Pakistan</v>
          </cell>
        </row>
        <row r="184">
          <cell r="F184" t="str">
            <v>Palau</v>
          </cell>
        </row>
        <row r="185">
          <cell r="F185" t="str">
            <v>Panama</v>
          </cell>
        </row>
        <row r="186">
          <cell r="F186" t="str">
            <v>Papua New Guinea</v>
          </cell>
        </row>
        <row r="187">
          <cell r="F187" t="str">
            <v>Paracel Islands</v>
          </cell>
        </row>
        <row r="188">
          <cell r="F188" t="str">
            <v>Paraguay</v>
          </cell>
        </row>
        <row r="189">
          <cell r="F189" t="str">
            <v>Peru</v>
          </cell>
        </row>
        <row r="190">
          <cell r="F190" t="str">
            <v>Philippines</v>
          </cell>
        </row>
        <row r="191">
          <cell r="F191" t="str">
            <v>Pitcairn Islands</v>
          </cell>
        </row>
        <row r="192">
          <cell r="F192" t="str">
            <v>Poland</v>
          </cell>
        </row>
        <row r="193">
          <cell r="F193" t="str">
            <v>Portugal</v>
          </cell>
        </row>
        <row r="194">
          <cell r="F194" t="str">
            <v>Puerto Rico</v>
          </cell>
        </row>
        <row r="195">
          <cell r="F195" t="str">
            <v>Qatar</v>
          </cell>
        </row>
        <row r="196">
          <cell r="F196" t="str">
            <v>Reunion</v>
          </cell>
        </row>
        <row r="197">
          <cell r="F197" t="str">
            <v>Romania</v>
          </cell>
        </row>
        <row r="198">
          <cell r="F198" t="str">
            <v>Russia</v>
          </cell>
        </row>
        <row r="199">
          <cell r="F199" t="str">
            <v>Rwanda</v>
          </cell>
        </row>
        <row r="200">
          <cell r="F200" t="str">
            <v>Saint Helena</v>
          </cell>
        </row>
        <row r="201">
          <cell r="F201" t="str">
            <v>Saint Kitts and Nevis</v>
          </cell>
        </row>
        <row r="202">
          <cell r="F202" t="str">
            <v>Saint Lucia</v>
          </cell>
        </row>
        <row r="203">
          <cell r="F203" t="str">
            <v>Saint Pierre and Miquelon</v>
          </cell>
        </row>
        <row r="204">
          <cell r="F204" t="str">
            <v>Saint Vincent and the Grenadines</v>
          </cell>
        </row>
        <row r="205">
          <cell r="F205" t="str">
            <v>Samoa</v>
          </cell>
        </row>
        <row r="206">
          <cell r="F206" t="str">
            <v>San Marino</v>
          </cell>
        </row>
        <row r="207">
          <cell r="F207" t="str">
            <v>Sao Tome and Principe</v>
          </cell>
        </row>
        <row r="208">
          <cell r="F208" t="str">
            <v>Saudi Arabia</v>
          </cell>
        </row>
        <row r="209">
          <cell r="F209" t="str">
            <v>Senegal</v>
          </cell>
        </row>
        <row r="210">
          <cell r="F210" t="str">
            <v>Serbia </v>
          </cell>
        </row>
        <row r="211">
          <cell r="F211" t="str">
            <v>Seychelles</v>
          </cell>
        </row>
        <row r="212">
          <cell r="F212" t="str">
            <v>Sierra Leone</v>
          </cell>
        </row>
        <row r="213">
          <cell r="F213" t="str">
            <v>Singapore</v>
          </cell>
        </row>
        <row r="214">
          <cell r="F214" t="str">
            <v>Slovakia</v>
          </cell>
        </row>
        <row r="215">
          <cell r="F215" t="str">
            <v>Slovenia</v>
          </cell>
        </row>
        <row r="216">
          <cell r="F216" t="str">
            <v>Solomon Islands</v>
          </cell>
        </row>
        <row r="217">
          <cell r="F217" t="str">
            <v>Somalia</v>
          </cell>
        </row>
        <row r="218">
          <cell r="F218" t="str">
            <v>South Africa</v>
          </cell>
        </row>
        <row r="219">
          <cell r="F219" t="str">
            <v>South Georgia and the South Sandwich Islands</v>
          </cell>
        </row>
        <row r="220">
          <cell r="F220" t="str">
            <v>Spain</v>
          </cell>
        </row>
        <row r="221">
          <cell r="F221" t="str">
            <v>Spratly Islands</v>
          </cell>
        </row>
        <row r="222">
          <cell r="F222" t="str">
            <v>Sri Lanka</v>
          </cell>
        </row>
        <row r="223">
          <cell r="F223" t="str">
            <v>Sudan</v>
          </cell>
        </row>
        <row r="224">
          <cell r="F224" t="str">
            <v>Suriname</v>
          </cell>
        </row>
        <row r="225">
          <cell r="F225" t="str">
            <v>Svalbard</v>
          </cell>
        </row>
        <row r="226">
          <cell r="F226" t="str">
            <v>Swaziland</v>
          </cell>
        </row>
        <row r="227">
          <cell r="F227" t="str">
            <v>Sweden</v>
          </cell>
        </row>
        <row r="228">
          <cell r="F228" t="str">
            <v>Switzerland</v>
          </cell>
        </row>
        <row r="229">
          <cell r="F229" t="str">
            <v>Syria</v>
          </cell>
        </row>
        <row r="230">
          <cell r="F230" t="str">
            <v>Taiwan</v>
          </cell>
        </row>
        <row r="231">
          <cell r="F231" t="str">
            <v>Tajikistan</v>
          </cell>
        </row>
        <row r="232">
          <cell r="F232" t="str">
            <v>Tanzania</v>
          </cell>
        </row>
        <row r="233">
          <cell r="F233" t="str">
            <v>Thailand</v>
          </cell>
        </row>
        <row r="234">
          <cell r="F234" t="str">
            <v>Timor-Leste</v>
          </cell>
        </row>
        <row r="235">
          <cell r="F235" t="str">
            <v>Togo</v>
          </cell>
        </row>
        <row r="236">
          <cell r="F236" t="str">
            <v>Tokelau</v>
          </cell>
        </row>
        <row r="237">
          <cell r="F237" t="str">
            <v>Tonga</v>
          </cell>
        </row>
        <row r="238">
          <cell r="F238" t="str">
            <v>Trinidad and Tobago</v>
          </cell>
        </row>
        <row r="239">
          <cell r="F239" t="str">
            <v>Tromelin Island</v>
          </cell>
        </row>
        <row r="240">
          <cell r="F240" t="str">
            <v>Tunisia</v>
          </cell>
        </row>
        <row r="241">
          <cell r="F241" t="str">
            <v>Turkey</v>
          </cell>
        </row>
        <row r="242">
          <cell r="F242" t="str">
            <v>Turkmenistan</v>
          </cell>
        </row>
        <row r="243">
          <cell r="F243" t="str">
            <v>Turks and Caicos Islands</v>
          </cell>
        </row>
        <row r="244">
          <cell r="F244" t="str">
            <v>Tuvalu</v>
          </cell>
        </row>
        <row r="245">
          <cell r="F245" t="str">
            <v>Uganda</v>
          </cell>
        </row>
        <row r="246">
          <cell r="F246" t="str">
            <v>UK</v>
          </cell>
        </row>
        <row r="247">
          <cell r="F247" t="str">
            <v>Ukraine</v>
          </cell>
        </row>
        <row r="248">
          <cell r="F248" t="str">
            <v>United Arab Emirates</v>
          </cell>
        </row>
        <row r="249">
          <cell r="F249" t="str">
            <v>Uruguay</v>
          </cell>
        </row>
        <row r="250">
          <cell r="F250" t="str">
            <v>USA</v>
          </cell>
        </row>
        <row r="251">
          <cell r="F251" t="str">
            <v>Uzbekistan</v>
          </cell>
        </row>
        <row r="252">
          <cell r="F252" t="str">
            <v>Vanuatu</v>
          </cell>
        </row>
        <row r="253">
          <cell r="F253" t="str">
            <v>Venezuela</v>
          </cell>
        </row>
        <row r="254">
          <cell r="F254" t="str">
            <v>Vietnam</v>
          </cell>
        </row>
        <row r="255">
          <cell r="F255" t="str">
            <v>Virgin Islands</v>
          </cell>
        </row>
        <row r="256">
          <cell r="F256" t="str">
            <v>Wake Island</v>
          </cell>
        </row>
        <row r="257">
          <cell r="F257" t="str">
            <v>Wallis and Futuna</v>
          </cell>
        </row>
        <row r="258">
          <cell r="F258" t="str">
            <v>West Bank</v>
          </cell>
        </row>
        <row r="259">
          <cell r="F259" t="str">
            <v>Western Sahara</v>
          </cell>
        </row>
        <row r="260">
          <cell r="F260" t="str">
            <v>Yemen</v>
          </cell>
        </row>
        <row r="261">
          <cell r="F261" t="str">
            <v>Zambia</v>
          </cell>
        </row>
        <row r="262">
          <cell r="F262" t="str">
            <v>Zimbabwe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ค่าตั้งต้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ci-thaijo.org/index.php/easr/article/view/70218/57050" TargetMode="External" /><Relationship Id="rId2" Type="http://schemas.openxmlformats.org/officeDocument/2006/relationships/hyperlink" Target="https://www.scopus.com/inward/record.uri?eid=2-s2.0-85012011398&amp;doi=10.3844%2fajassp.2016.609.617&amp;partnerID=40&amp;md5=831098b73ab8a4f1d53b29ec604c4bae" TargetMode="External" /><Relationship Id="rId3" Type="http://schemas.openxmlformats.org/officeDocument/2006/relationships/hyperlink" Target="https://infor.eng.psu.ac.th/thesis/uploads/f-373.pdf" TargetMode="External" /><Relationship Id="rId4" Type="http://schemas.openxmlformats.org/officeDocument/2006/relationships/hyperlink" Target="https://infor.eng.psu.ac.th/thesis/uploads/f-286.pdf" TargetMode="External" /><Relationship Id="rId5" Type="http://schemas.openxmlformats.org/officeDocument/2006/relationships/hyperlink" Target="https://infor.eng.psu.ac.th/thesis/uploads/f-266.pdf" TargetMode="External" /><Relationship Id="rId6" Type="http://schemas.openxmlformats.org/officeDocument/2006/relationships/hyperlink" Target="https://infor.eng.psu.ac.th/thesis/uploads/f-268.pdf" TargetMode="External" /><Relationship Id="rId7" Type="http://schemas.openxmlformats.org/officeDocument/2006/relationships/hyperlink" Target="https://www.scopus.com/inward/record.uri?eid=2-s2.0-84981555658&amp;doi=10.1007%2fs12517-016-2614-4&amp;partnerID=40&amp;md5=f9380643c1f64cbfa95e9acb50cbfe4c" TargetMode="External" /><Relationship Id="rId8" Type="http://schemas.openxmlformats.org/officeDocument/2006/relationships/hyperlink" Target="https://www.scopus.com/inward/record.uri?eid=2-s2.0-84988666931&amp;doi=10.1016%2fj.ibiod.2016.09.010&amp;partnerID=40&amp;md5=8ffeed48e4a94adebd0e20cd3d64c8cd" TargetMode="External" /><Relationship Id="rId9" Type="http://schemas.openxmlformats.org/officeDocument/2006/relationships/hyperlink" Target="https://www.scopus.com/inward/record.uri?eid=2-s2.0-84949958476&amp;doi=10.1016%2fj.jclepro.2015.10.012&amp;partnerID=40&amp;md5=2bc4eb8ab7b90d6e68d30b3699b785ff" TargetMode="External" /><Relationship Id="rId10" Type="http://schemas.openxmlformats.org/officeDocument/2006/relationships/hyperlink" Target="https://www.scopus.com/inward/record.uri?eid=2-s2.0-84975144715&amp;doi=10.1080%2f10934529.2016.1191303&amp;partnerID=40&amp;md5=5f24168b0340825fc0ff1246bd40a26a" TargetMode="External" /><Relationship Id="rId11" Type="http://schemas.openxmlformats.org/officeDocument/2006/relationships/hyperlink" Target="https://www.scopus.com/inward/record.uri?eid=2-s2.0-84994247400&amp;doi=10.1016%2fB978-0-444-63428-3.50157-0&amp;partnerID=40&amp;md5=607077099d8dc4806fefabf1b8f6ac0b" TargetMode="External" /><Relationship Id="rId12" Type="http://schemas.openxmlformats.org/officeDocument/2006/relationships/hyperlink" Target="https://www.scopus.com/inward/record.uri?eid=2-s2.0-84973376016&amp;partnerID=40&amp;md5=6806e01371bae858af1ca8423f9701a0" TargetMode="External" /><Relationship Id="rId13" Type="http://schemas.openxmlformats.org/officeDocument/2006/relationships/hyperlink" Target="https://www.scopus.com/inward/record.uri?eid=2-s2.0-84946209662&amp;doi=10.1016%2fj.scitotenv.2015.10.060&amp;partnerID=40&amp;md5=534ad3f728abd8fa34fad4a2c75816cb" TargetMode="External" /><Relationship Id="rId14" Type="http://schemas.openxmlformats.org/officeDocument/2006/relationships/hyperlink" Target="https://www.scopus.com/inward/record.uri?eid=2-s2.0-84959503714&amp;partnerID=40&amp;md5=0f9e072edc8c4f567a9257326cdd1d81" TargetMode="External" /><Relationship Id="rId15" Type="http://schemas.openxmlformats.org/officeDocument/2006/relationships/hyperlink" Target="https://www.scopus.com/inward/record.uri?eid=2-s2.0-84997703599&amp;doi=10.1016%2fj.proeng.2016.07.480&amp;partnerID=40&amp;md5=5a775422c409e11a0c9313e5b61fed67" TargetMode="External" /><Relationship Id="rId16" Type="http://schemas.openxmlformats.org/officeDocument/2006/relationships/hyperlink" Target="https://www.scopus.com/inward/record.uri?eid=2-s2.0-85003582735&amp;doi=10.3850%2f978-981-11-0449-7-160-cd&amp;partnerID=40&amp;md5=78ede081abc2a998a73c8c3befee6710" TargetMode="External" /><Relationship Id="rId17" Type="http://schemas.openxmlformats.org/officeDocument/2006/relationships/hyperlink" Target="https://www.scopus.com/inward/record.uri?eid=2-s2.0-84977535817&amp;partnerID=40&amp;md5=5732775ebf0d8eca8685abff763ee2c7" TargetMode="External" /><Relationship Id="rId18" Type="http://schemas.openxmlformats.org/officeDocument/2006/relationships/hyperlink" Target="https://www.scopus.com/inward/record.uri?eid=2-s2.0-84946430363&amp;doi=10.1080%2f19443994.2015.1110727&amp;partnerID=40&amp;md5=30b939e800eb5819e4f53dc22561599d" TargetMode="External" /><Relationship Id="rId19" Type="http://schemas.openxmlformats.org/officeDocument/2006/relationships/hyperlink" Target="https://www.scopus.com/inward/record.uri?eid=2-s2.0-84969247952&amp;doi=10.4186%2fej.2016.20.2.109&amp;partnerID=40&amp;md5=6ae24fe4de3e40a153daef15242c394c" TargetMode="External" /><Relationship Id="rId20" Type="http://schemas.openxmlformats.org/officeDocument/2006/relationships/hyperlink" Target="http://www.see.eng.osaka-u.ac.jp/seeit/icccbe2016/Proceedings/Full_Papers/029-356.pdf" TargetMode="External" /><Relationship Id="rId21" Type="http://schemas.openxmlformats.org/officeDocument/2006/relationships/hyperlink" Target="http://dl.acm.org/citation.cfm?id=2898272" TargetMode="External" /><Relationship Id="rId22" Type="http://schemas.openxmlformats.org/officeDocument/2006/relationships/hyperlink" Target="http://www.jait.us/index.php?m=content&amp;c=index&amp;a=show&amp;catid=175&amp;id=952" TargetMode="External" /><Relationship Id="rId23" Type="http://schemas.openxmlformats.org/officeDocument/2006/relationships/hyperlink" Target="http://ieeexplore.ieee.org/stamp/stamp.jsp?arnumber=7824757" TargetMode="External" /><Relationship Id="rId24" Type="http://schemas.openxmlformats.org/officeDocument/2006/relationships/drawing" Target="../drawings/drawing2.xml" /><Relationship Id="rId2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esearch.eng.psu.ac.th/images/research_use_data/2556/ref23.pdf" TargetMode="External" /><Relationship Id="rId2" Type="http://schemas.openxmlformats.org/officeDocument/2006/relationships/hyperlink" Target="http://www.research.eng.psu.ac.th/images/research_use_data/2556/ref6.pdf" TargetMode="External" /><Relationship Id="rId3" Type="http://schemas.openxmlformats.org/officeDocument/2006/relationships/hyperlink" Target="http://www.research.eng.psu.ac.th/images/research_use_data/2555/ref_1.pdf" TargetMode="External" /><Relationship Id="rId4" Type="http://schemas.openxmlformats.org/officeDocument/2006/relationships/hyperlink" Target="http://www.research.eng.psu.ac.th/images/research_use_data/2555/ref_14.pdf" TargetMode="External" /><Relationship Id="rId5" Type="http://schemas.openxmlformats.org/officeDocument/2006/relationships/hyperlink" Target="http://www.research.eng.psu.ac.th/images/research_use_data/2555/ref_4.pdf" TargetMode="External" /><Relationship Id="rId6" Type="http://schemas.openxmlformats.org/officeDocument/2006/relationships/hyperlink" Target="http://www.research.eng.psu.ac.th/images/research_use_data/2558/ref_1.pdf"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esearch.eng.psu.ac.th/images/research_use_data/2556/ref6.pdf" TargetMode="External" /><Relationship Id="rId2" Type="http://schemas.openxmlformats.org/officeDocument/2006/relationships/hyperlink" Target="http://www.research.eng.psu.ac.th/images/research_use_data/2555/ref_1.pdf" TargetMode="External" /><Relationship Id="rId3" Type="http://schemas.openxmlformats.org/officeDocument/2006/relationships/hyperlink" Target="http://www.research.eng.psu.ac.th/images/research_use_data/2555/ref_4.pdf" TargetMode="External" /><Relationship Id="rId4" Type="http://schemas.openxmlformats.org/officeDocument/2006/relationships/hyperlink" Target="http://www.research.eng.psu.ac.th/images/research_use_data/2558/ref_1.pdf" TargetMode="External" /><Relationship Id="rId5" Type="http://schemas.openxmlformats.org/officeDocument/2006/relationships/hyperlink" Target="http://www.research.eng.psu.ac.th/images/research_use_data/2559/110.pdf" TargetMode="External" /><Relationship Id="rId6" Type="http://schemas.openxmlformats.org/officeDocument/2006/relationships/hyperlink" Target="http://www.research.eng.psu.ac.th/images/research_use_data/2559/111.pdf" TargetMode="External" /><Relationship Id="rId7" Type="http://schemas.openxmlformats.org/officeDocument/2006/relationships/hyperlink" Target="http://www.research.eng.psu.ac.th/images/research_use_data/2559/108.pdf" TargetMode="External" /><Relationship Id="rId8" Type="http://schemas.openxmlformats.org/officeDocument/2006/relationships/hyperlink" Target="http://www.research.eng.psu.ac.th/images/research_use_data/2559/114.pdf" TargetMode="External" /><Relationship Id="rId9" Type="http://schemas.openxmlformats.org/officeDocument/2006/relationships/hyperlink" Target="http://www.research.eng.psu.ac.th/images/research_use_data/2559/115.pdf" TargetMode="External" /><Relationship Id="rId10" Type="http://schemas.openxmlformats.org/officeDocument/2006/relationships/hyperlink" Target="http://www.research.eng.psu.ac.th/images/research_use_data/2559/116.pdf" TargetMode="External" /><Relationship Id="rId11" Type="http://schemas.openxmlformats.org/officeDocument/2006/relationships/hyperlink" Target="http://www.research.eng.psu.ac.th/images/research_use_data/2559/117.pdf" TargetMode="External" /><Relationship Id="rId12" Type="http://schemas.openxmlformats.org/officeDocument/2006/relationships/hyperlink" Target="http://www.research.eng.psu.ac.th/images/research_use_data/2559/118.pdf" TargetMode="External" /><Relationship Id="rId13" Type="http://schemas.openxmlformats.org/officeDocument/2006/relationships/hyperlink" Target="http://www.research.eng.psu.ac.th/images/research_use_data/2559/119.pdf" TargetMode="External" /><Relationship Id="rId14" Type="http://schemas.openxmlformats.org/officeDocument/2006/relationships/hyperlink" Target="http://www.research.eng.psu.ac.th/images/research_use_data/2559/120.pdf" TargetMode="External" /><Relationship Id="rId15" Type="http://schemas.openxmlformats.org/officeDocument/2006/relationships/hyperlink" Target="http://www.research.eng.psu.ac.th/images/research_use_data/2559/121.pdf" TargetMode="External" /><Relationship Id="rId16" Type="http://schemas.openxmlformats.org/officeDocument/2006/relationships/hyperlink" Target="http://www.research.eng.psu.ac.th/images/research_use_data/2559/122.pdf" TargetMode="External" /><Relationship Id="rId17" Type="http://schemas.openxmlformats.org/officeDocument/2006/relationships/hyperlink" Target="http://www.research.eng.psu.ac.th/images/research_use_data/2559/124.pdf" TargetMode="External" /><Relationship Id="rId18" Type="http://schemas.openxmlformats.org/officeDocument/2006/relationships/hyperlink" Target="http://www.research.eng.psu.ac.th/images/research_use_data/2559/125.pdf" TargetMode="External" /><Relationship Id="rId19" Type="http://schemas.openxmlformats.org/officeDocument/2006/relationships/hyperlink" Target="http://www.research.eng.psu.ac.th/images/research_use_data/2557/ref15.pdf" TargetMode="External" /><Relationship Id="rId20" Type="http://schemas.openxmlformats.org/officeDocument/2006/relationships/hyperlink" Target="http://www.research.eng.psu.ac.th/images/research_use_data/2557/ref17.pdf" TargetMode="External" /><Relationship Id="rId21" Type="http://schemas.openxmlformats.org/officeDocument/2006/relationships/hyperlink" Target="http://www.research.eng.psu.ac.th/images/research_use_data/2555/ref_69.pdf" TargetMode="External" /><Relationship Id="rId2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75"/>
  <sheetViews>
    <sheetView zoomScalePageLayoutView="0" workbookViewId="0" topLeftCell="A52">
      <selection activeCell="F54" sqref="F54"/>
    </sheetView>
  </sheetViews>
  <sheetFormatPr defaultColWidth="9.33203125" defaultRowHeight="21"/>
  <cols>
    <col min="1" max="1" width="44.66015625" style="886" customWidth="1"/>
    <col min="2" max="2" width="48" style="886" customWidth="1"/>
    <col min="3" max="3" width="11.66015625" style="886" customWidth="1"/>
    <col min="4" max="4" width="13.5" style="886" customWidth="1"/>
    <col min="5" max="5" width="22.66015625" style="832" customWidth="1"/>
    <col min="6" max="6" width="22.5" style="832" customWidth="1"/>
    <col min="7" max="8" width="23.33203125" style="886" customWidth="1"/>
    <col min="9" max="16384" width="9.33203125" style="832" customWidth="1"/>
  </cols>
  <sheetData>
    <row r="1" spans="1:8" ht="23.25">
      <c r="A1" s="913" t="s">
        <v>1571</v>
      </c>
      <c r="B1" s="913"/>
      <c r="C1" s="913"/>
      <c r="D1" s="913"/>
      <c r="E1" s="913"/>
      <c r="F1" s="913"/>
      <c r="G1" s="913"/>
      <c r="H1" s="913"/>
    </row>
    <row r="2" spans="1:8" ht="23.25">
      <c r="A2" s="914" t="s">
        <v>1119</v>
      </c>
      <c r="B2" s="914"/>
      <c r="C2" s="914"/>
      <c r="D2" s="914"/>
      <c r="E2" s="914"/>
      <c r="F2" s="914"/>
      <c r="G2" s="914"/>
      <c r="H2" s="914"/>
    </row>
    <row r="3" spans="1:8" ht="18.75" customHeight="1">
      <c r="A3" s="915" t="s">
        <v>1120</v>
      </c>
      <c r="B3" s="915" t="s">
        <v>1565</v>
      </c>
      <c r="C3" s="918"/>
      <c r="D3" s="919"/>
      <c r="E3" s="922" t="s">
        <v>1121</v>
      </c>
      <c r="F3" s="923"/>
      <c r="G3" s="923"/>
      <c r="H3" s="924"/>
    </row>
    <row r="4" spans="1:8" ht="18.75" customHeight="1">
      <c r="A4" s="916"/>
      <c r="B4" s="917"/>
      <c r="C4" s="920"/>
      <c r="D4" s="921"/>
      <c r="E4" s="833">
        <v>2558</v>
      </c>
      <c r="F4" s="833">
        <v>2559</v>
      </c>
      <c r="G4" s="834">
        <v>2560</v>
      </c>
      <c r="H4" s="834">
        <v>2561</v>
      </c>
    </row>
    <row r="5" spans="1:8" ht="21">
      <c r="A5" s="835" t="s">
        <v>1122</v>
      </c>
      <c r="B5" s="835"/>
      <c r="C5" s="925"/>
      <c r="D5" s="926"/>
      <c r="E5" s="836"/>
      <c r="F5" s="836"/>
      <c r="G5" s="837"/>
      <c r="H5" s="837"/>
    </row>
    <row r="6" spans="1:8" ht="18.75" customHeight="1">
      <c r="A6" s="927" t="s">
        <v>2191</v>
      </c>
      <c r="B6" s="930" t="s">
        <v>2192</v>
      </c>
      <c r="C6" s="933" t="s">
        <v>1123</v>
      </c>
      <c r="D6" s="934"/>
      <c r="E6" s="838">
        <v>0.5</v>
      </c>
      <c r="F6" s="838">
        <v>0.5</v>
      </c>
      <c r="G6" s="839">
        <v>0.5</v>
      </c>
      <c r="H6" s="839">
        <v>0.5</v>
      </c>
    </row>
    <row r="7" spans="1:8" ht="21">
      <c r="A7" s="928"/>
      <c r="B7" s="931"/>
      <c r="C7" s="935" t="s">
        <v>1124</v>
      </c>
      <c r="D7" s="936"/>
      <c r="E7" s="840"/>
      <c r="F7" s="841"/>
      <c r="G7" s="842"/>
      <c r="H7" s="842"/>
    </row>
    <row r="8" spans="1:8" ht="18.75" customHeight="1">
      <c r="A8" s="928"/>
      <c r="B8" s="931"/>
      <c r="C8" s="933" t="s">
        <v>1125</v>
      </c>
      <c r="D8" s="934"/>
      <c r="E8" s="843">
        <f>ROUNDDOWN(55/169.5,2)</f>
        <v>0.32</v>
      </c>
      <c r="F8" s="844">
        <f>ROUNDDOWN(KPI1_59!A193/อ_ทั้งหมด57_59!P15,2)</f>
        <v>0.47</v>
      </c>
      <c r="G8" s="845"/>
      <c r="H8" s="845"/>
    </row>
    <row r="9" spans="1:8" ht="21">
      <c r="A9" s="928"/>
      <c r="B9" s="931"/>
      <c r="C9" s="935" t="s">
        <v>1124</v>
      </c>
      <c r="D9" s="936"/>
      <c r="E9" s="840" t="s">
        <v>1379</v>
      </c>
      <c r="F9" s="846" t="str">
        <f>"("&amp;KPI1_59!A193&amp;"/"&amp;TEXT(อ_ทั้งหมด57_59!P15,".00")&amp;")"</f>
        <v>(79/166.00)</v>
      </c>
      <c r="G9" s="842"/>
      <c r="H9" s="842"/>
    </row>
    <row r="10" spans="1:8" ht="280.5" customHeight="1">
      <c r="A10" s="929"/>
      <c r="B10" s="932"/>
      <c r="C10" s="937" t="s">
        <v>1126</v>
      </c>
      <c r="D10" s="938"/>
      <c r="E10" s="847">
        <f>IF(E8&gt;=0.4,5,IF(E8&gt;=0.3,4,IF(E8&gt;=0.2,3,0)))</f>
        <v>4</v>
      </c>
      <c r="F10" s="847">
        <f>IF(F8&gt;=0.4,5,IF(F8&gt;=0.3,4,IF(F8&gt;=0.2,3,0)))</f>
        <v>5</v>
      </c>
      <c r="G10" s="848"/>
      <c r="H10" s="848"/>
    </row>
    <row r="11" spans="1:8" ht="18.75" customHeight="1">
      <c r="A11" s="927" t="s">
        <v>2193</v>
      </c>
      <c r="B11" s="930" t="s">
        <v>2194</v>
      </c>
      <c r="C11" s="933" t="s">
        <v>1123</v>
      </c>
      <c r="D11" s="934"/>
      <c r="E11" s="849">
        <v>60</v>
      </c>
      <c r="F11" s="850">
        <v>60</v>
      </c>
      <c r="G11" s="851">
        <v>60</v>
      </c>
      <c r="H11" s="851">
        <v>60</v>
      </c>
    </row>
    <row r="12" spans="1:8" ht="21">
      <c r="A12" s="928"/>
      <c r="B12" s="931"/>
      <c r="C12" s="935" t="s">
        <v>1127</v>
      </c>
      <c r="D12" s="936"/>
      <c r="E12" s="840"/>
      <c r="F12" s="841"/>
      <c r="G12" s="842"/>
      <c r="H12" s="842"/>
    </row>
    <row r="13" spans="1:8" ht="41.25" customHeight="1">
      <c r="A13" s="928"/>
      <c r="B13" s="931"/>
      <c r="C13" s="939" t="s">
        <v>1125</v>
      </c>
      <c r="D13" s="852" t="s">
        <v>1566</v>
      </c>
      <c r="E13" s="853" t="s">
        <v>643</v>
      </c>
      <c r="F13" s="854">
        <v>1</v>
      </c>
      <c r="G13" s="855"/>
      <c r="H13" s="855"/>
    </row>
    <row r="14" spans="1:8" ht="84" customHeight="1">
      <c r="A14" s="928"/>
      <c r="B14" s="931"/>
      <c r="C14" s="940"/>
      <c r="D14" s="888" t="s">
        <v>1567</v>
      </c>
      <c r="E14" s="853" t="s">
        <v>643</v>
      </c>
      <c r="F14" s="854" t="s">
        <v>643</v>
      </c>
      <c r="G14" s="855"/>
      <c r="H14" s="855"/>
    </row>
    <row r="15" spans="1:8" ht="63" customHeight="1">
      <c r="A15" s="928"/>
      <c r="B15" s="931"/>
      <c r="C15" s="940"/>
      <c r="D15" s="888" t="s">
        <v>1568</v>
      </c>
      <c r="E15" s="853">
        <v>98</v>
      </c>
      <c r="F15" s="854">
        <v>108</v>
      </c>
      <c r="G15" s="855"/>
      <c r="H15" s="855"/>
    </row>
    <row r="16" spans="1:8" ht="42" customHeight="1">
      <c r="A16" s="928"/>
      <c r="B16" s="931"/>
      <c r="C16" s="940"/>
      <c r="D16" s="889" t="s">
        <v>1569</v>
      </c>
      <c r="E16" s="856">
        <f>SUM(E13:E15)</f>
        <v>98</v>
      </c>
      <c r="F16" s="857">
        <f>SUM(F13:F15)</f>
        <v>109</v>
      </c>
      <c r="G16" s="858"/>
      <c r="H16" s="858"/>
    </row>
    <row r="17" spans="1:8" ht="21">
      <c r="A17" s="928"/>
      <c r="B17" s="931"/>
      <c r="C17" s="940"/>
      <c r="D17" s="859" t="s">
        <v>1127</v>
      </c>
      <c r="E17" s="860">
        <f>ROUNDDOWN(98/169.5*100,0)</f>
        <v>57</v>
      </c>
      <c r="F17" s="860">
        <f>ROUNDDOWN(109/166.5*100,0)</f>
        <v>65</v>
      </c>
      <c r="G17" s="845"/>
      <c r="H17" s="845"/>
    </row>
    <row r="18" spans="1:8" ht="18.75" customHeight="1">
      <c r="A18" s="928"/>
      <c r="B18" s="931"/>
      <c r="C18" s="941"/>
      <c r="D18" s="861"/>
      <c r="E18" s="862" t="str">
        <f>"("&amp;KPI2_58!A154-9&amp;"/"&amp;TEXT(อ_ทั้งหมด57_59!O15,".00")&amp;")"</f>
        <v>(98/169.50)</v>
      </c>
      <c r="F18" s="846" t="str">
        <f>"("&amp;KPI2_59!A118&amp;"/"&amp;TEXT(อ_ทั้งหมด57_59!P15,".00")&amp;")"</f>
        <v>(109/166.00)</v>
      </c>
      <c r="G18" s="842"/>
      <c r="H18" s="842"/>
    </row>
    <row r="19" spans="1:8" ht="21">
      <c r="A19" s="929"/>
      <c r="B19" s="932"/>
      <c r="C19" s="937" t="s">
        <v>1126</v>
      </c>
      <c r="D19" s="938"/>
      <c r="E19" s="863">
        <f>IF(E16&gt;=35,5,IF(E16&gt;=30,4,IF(E16&gt;=25,3,IF(E16&gt;=20,2,IF(E16&gt;=15,1,0)))))</f>
        <v>5</v>
      </c>
      <c r="F19" s="864">
        <f>IF(F16&gt;=35,5,IF(F16&gt;=30,4,IF(F16&gt;=25,3,IF(F16&gt;=20,2,IF(F16&gt;=15,1,0)))))</f>
        <v>5</v>
      </c>
      <c r="G19" s="848"/>
      <c r="H19" s="848"/>
    </row>
    <row r="20" spans="1:8" ht="21">
      <c r="A20" s="927" t="s">
        <v>2195</v>
      </c>
      <c r="B20" s="930" t="s">
        <v>2196</v>
      </c>
      <c r="C20" s="933" t="s">
        <v>1123</v>
      </c>
      <c r="D20" s="934"/>
      <c r="E20" s="865">
        <v>300000</v>
      </c>
      <c r="F20" s="865">
        <v>200000</v>
      </c>
      <c r="G20" s="865">
        <v>200000</v>
      </c>
      <c r="H20" s="866">
        <v>200000</v>
      </c>
    </row>
    <row r="21" spans="1:8" ht="21">
      <c r="A21" s="928"/>
      <c r="B21" s="931"/>
      <c r="C21" s="935" t="s">
        <v>1124</v>
      </c>
      <c r="D21" s="936"/>
      <c r="E21" s="840"/>
      <c r="F21" s="841"/>
      <c r="G21" s="842"/>
      <c r="H21" s="842"/>
    </row>
    <row r="22" spans="1:8" ht="18.75" customHeight="1">
      <c r="A22" s="928"/>
      <c r="B22" s="931"/>
      <c r="C22" s="933" t="s">
        <v>1125</v>
      </c>
      <c r="D22" s="934"/>
      <c r="E22" s="865">
        <f>ROUNDDOWN(KPI3_57_59!G15/อ_ปฏิบัติงานจริง57_59!AM16,0)</f>
        <v>445989</v>
      </c>
      <c r="F22" s="866">
        <f>ROUNDDOWN(KPI3_57_59!H15/อ_ปฏิบัติงานจริง57_59!AN16,0)</f>
        <v>167866</v>
      </c>
      <c r="G22" s="845"/>
      <c r="H22" s="845"/>
    </row>
    <row r="23" spans="1:8" ht="21">
      <c r="A23" s="928"/>
      <c r="B23" s="931"/>
      <c r="C23" s="935" t="s">
        <v>1124</v>
      </c>
      <c r="D23" s="936"/>
      <c r="E23" s="840" t="str">
        <f>"("&amp;TEXT(ROUND(KPI3_57_59!G15,0),"0,000")&amp;"/"&amp;TEXT(อ_ปฏิบัติงานจริง57_59!AM16,".00")&amp;")"</f>
        <v>(69,351,298/155.50)</v>
      </c>
      <c r="F23" s="841" t="str">
        <f>"("&amp;TEXT(ROUND(KPI3_57_59!H15,0),"0,000")&amp;"/"&amp;TEXT(อ_ปฏิบัติงานจริง57_59!AN16,".00")&amp;")"</f>
        <v>(25,515,750/152.00)</v>
      </c>
      <c r="G23" s="842"/>
      <c r="H23" s="842"/>
    </row>
    <row r="24" spans="1:8" ht="48.75" customHeight="1">
      <c r="A24" s="929"/>
      <c r="B24" s="932"/>
      <c r="C24" s="937" t="s">
        <v>1126</v>
      </c>
      <c r="D24" s="938"/>
      <c r="E24" s="863">
        <f>IF(E22&gt;=83000,5,IF(E22&gt;=73000,4,IF(E22&gt;=63000,3,IF(E22&gt;=53000,2,IF(E22&gt;=43000,1,0)))))</f>
        <v>5</v>
      </c>
      <c r="F24" s="864">
        <f>IF(F22&gt;=83000,5,IF(F22&gt;=73000,4,IF(F22&gt;=63000,3,IF(F22&gt;=53000,2,IF(F22&gt;=43000,1,0)))))</f>
        <v>5</v>
      </c>
      <c r="G24" s="848"/>
      <c r="H24" s="848"/>
    </row>
    <row r="25" spans="1:8" ht="21">
      <c r="A25" s="835" t="s">
        <v>1128</v>
      </c>
      <c r="B25" s="835"/>
      <c r="C25" s="925"/>
      <c r="D25" s="926"/>
      <c r="E25" s="867"/>
      <c r="F25" s="836"/>
      <c r="G25" s="837"/>
      <c r="H25" s="837"/>
    </row>
    <row r="26" spans="1:8" ht="21">
      <c r="A26" s="927" t="s">
        <v>2197</v>
      </c>
      <c r="B26" s="930" t="s">
        <v>2198</v>
      </c>
      <c r="C26" s="933" t="s">
        <v>1123</v>
      </c>
      <c r="D26" s="934"/>
      <c r="E26" s="868">
        <v>70</v>
      </c>
      <c r="F26" s="869">
        <v>70</v>
      </c>
      <c r="G26" s="870">
        <v>70</v>
      </c>
      <c r="H26" s="870">
        <v>70</v>
      </c>
    </row>
    <row r="27" spans="1:8" ht="18.75" customHeight="1">
      <c r="A27" s="928"/>
      <c r="B27" s="931"/>
      <c r="C27" s="935" t="s">
        <v>1127</v>
      </c>
      <c r="D27" s="936"/>
      <c r="E27" s="840"/>
      <c r="F27" s="841"/>
      <c r="G27" s="842"/>
      <c r="H27" s="842"/>
    </row>
    <row r="28" spans="1:8" ht="21">
      <c r="A28" s="928"/>
      <c r="B28" s="931"/>
      <c r="C28" s="933" t="s">
        <v>1125</v>
      </c>
      <c r="D28" s="934"/>
      <c r="E28" s="871">
        <f>626/1466*100</f>
        <v>42.701227830832195</v>
      </c>
      <c r="F28" s="844">
        <f>KPI4_59!R22/KPI4_59!Q22*100</f>
        <v>62.720983858570335</v>
      </c>
      <c r="G28" s="845"/>
      <c r="H28" s="845"/>
    </row>
    <row r="29" spans="1:8" ht="18.75" customHeight="1">
      <c r="A29" s="928"/>
      <c r="B29" s="931"/>
      <c r="C29" s="935" t="s">
        <v>1127</v>
      </c>
      <c r="D29" s="936"/>
      <c r="E29" s="872" t="s">
        <v>1380</v>
      </c>
      <c r="F29" s="846" t="str">
        <f>"("&amp;KPI4_59!R22&amp;"/"&amp;TEXT(KPI4_59!Q22,"0,000")&amp;")"</f>
        <v>(816/1,301)</v>
      </c>
      <c r="G29" s="842"/>
      <c r="H29" s="842"/>
    </row>
    <row r="30" spans="1:8" ht="51.75" customHeight="1">
      <c r="A30" s="929"/>
      <c r="B30" s="932"/>
      <c r="C30" s="937" t="s">
        <v>1126</v>
      </c>
      <c r="D30" s="938"/>
      <c r="E30" s="873">
        <f>IF(E28&gt;=70,5,IF(E28&gt;=65,4,IF(E28&gt;=60,3,IF(E28&gt;=55,2,IF(E28&gt;=50.01,1,0)))))</f>
        <v>0</v>
      </c>
      <c r="F30" s="873">
        <f>IF(F28&gt;=70,5,IF(F28&gt;=65,4,IF(F28&gt;=60,3,IF(F28&gt;=55,2,IF(F28&gt;=50.01,1,0)))))</f>
        <v>3</v>
      </c>
      <c r="G30" s="848"/>
      <c r="H30" s="848"/>
    </row>
    <row r="31" spans="1:8" ht="21">
      <c r="A31" s="927" t="s">
        <v>2199</v>
      </c>
      <c r="B31" s="930" t="s">
        <v>2200</v>
      </c>
      <c r="C31" s="942" t="s">
        <v>1123</v>
      </c>
      <c r="D31" s="943"/>
      <c r="E31" s="874">
        <v>70</v>
      </c>
      <c r="F31" s="874">
        <v>60</v>
      </c>
      <c r="G31" s="875">
        <v>60</v>
      </c>
      <c r="H31" s="876">
        <v>60</v>
      </c>
    </row>
    <row r="32" spans="1:8" ht="18.75" customHeight="1">
      <c r="A32" s="928"/>
      <c r="B32" s="931"/>
      <c r="C32" s="935" t="s">
        <v>1127</v>
      </c>
      <c r="D32" s="936"/>
      <c r="E32" s="840"/>
      <c r="F32" s="841"/>
      <c r="G32" s="842"/>
      <c r="H32" s="842"/>
    </row>
    <row r="33" spans="1:8" ht="21">
      <c r="A33" s="928"/>
      <c r="B33" s="931"/>
      <c r="C33" s="933" t="s">
        <v>1125</v>
      </c>
      <c r="D33" s="934"/>
      <c r="E33" s="838">
        <f>ROUNDDOWN(KPI5_57_59!G15/KPI5_57_59!C15*100,0)</f>
        <v>58</v>
      </c>
      <c r="F33" s="877">
        <f>ROUNDDOWN(KPI5_57_59!H15/KPI5_57_59!D15*100,0)</f>
        <v>60</v>
      </c>
      <c r="G33" s="845"/>
      <c r="H33" s="845"/>
    </row>
    <row r="34" spans="1:8" ht="18.75" customHeight="1">
      <c r="A34" s="928"/>
      <c r="B34" s="931"/>
      <c r="C34" s="935" t="s">
        <v>1127</v>
      </c>
      <c r="D34" s="936"/>
      <c r="E34" s="840" t="str">
        <f>"("&amp;KPI5_57_59!G15&amp;"/"&amp;TEXT(KPI5_57_59!C15,".00")&amp;")"</f>
        <v>(98.5/169.50)</v>
      </c>
      <c r="F34" s="841" t="str">
        <f>"("&amp;KPI5_57_59!H15&amp;"/"&amp;TEXT(KPI5_57_59!D15,".00")&amp;")"</f>
        <v>(101/166.00)</v>
      </c>
      <c r="G34" s="842"/>
      <c r="H34" s="842"/>
    </row>
    <row r="35" spans="1:8" ht="345" customHeight="1">
      <c r="A35" s="929"/>
      <c r="B35" s="932"/>
      <c r="C35" s="937" t="s">
        <v>1126</v>
      </c>
      <c r="D35" s="938"/>
      <c r="E35" s="878">
        <f>IF(E33&gt;=60,5,IF(E33&gt;=55,4,IF(E33&gt;=50,3,IF(E33&gt;=45,2,IF(E33&gt;=40,1,0)))))</f>
        <v>4</v>
      </c>
      <c r="F35" s="878">
        <f>IF(F33&gt;=60,5,IF(F33&gt;=55,4,IF(F33&gt;=50,3,IF(F33&gt;=45,2,IF(F33&gt;=40,1,0)))))</f>
        <v>5</v>
      </c>
      <c r="G35" s="848"/>
      <c r="H35" s="848"/>
    </row>
    <row r="36" spans="1:8" ht="21">
      <c r="A36" s="927" t="s">
        <v>2201</v>
      </c>
      <c r="B36" s="930" t="s">
        <v>2202</v>
      </c>
      <c r="C36" s="933" t="s">
        <v>1123</v>
      </c>
      <c r="D36" s="934"/>
      <c r="E36" s="838">
        <v>80</v>
      </c>
      <c r="F36" s="838">
        <v>80</v>
      </c>
      <c r="G36" s="839">
        <v>80</v>
      </c>
      <c r="H36" s="839">
        <v>80</v>
      </c>
    </row>
    <row r="37" spans="1:8" ht="18.75" customHeight="1">
      <c r="A37" s="928"/>
      <c r="B37" s="931"/>
      <c r="C37" s="935" t="s">
        <v>1127</v>
      </c>
      <c r="D37" s="936"/>
      <c r="E37" s="840"/>
      <c r="F37" s="841"/>
      <c r="G37" s="842"/>
      <c r="H37" s="842"/>
    </row>
    <row r="38" spans="1:8" ht="21">
      <c r="A38" s="928"/>
      <c r="B38" s="931"/>
      <c r="C38" s="933" t="s">
        <v>1125</v>
      </c>
      <c r="D38" s="934"/>
      <c r="E38" s="838">
        <f>ROUNDDOWN(KPI6_57_59!G15/KPI6_57_59!C15*100,0)</f>
        <v>66</v>
      </c>
      <c r="F38" s="877">
        <f>ROUNDDOWN(KPI6_57_59!H15/KPI6_57_59!D15*100,0)</f>
        <v>66</v>
      </c>
      <c r="G38" s="845"/>
      <c r="H38" s="845"/>
    </row>
    <row r="39" spans="1:8" ht="18.75" customHeight="1">
      <c r="A39" s="928"/>
      <c r="B39" s="931"/>
      <c r="C39" s="935" t="s">
        <v>1127</v>
      </c>
      <c r="D39" s="936"/>
      <c r="E39" s="840" t="str">
        <f>"("&amp;KPI6_57_59!G15&amp;"/"&amp;TEXT(KPI6_57_59!C15,".00")&amp;")"</f>
        <v>(112/169.50)</v>
      </c>
      <c r="F39" s="841" t="str">
        <f>"("&amp;KPI6_57_59!H15&amp;"/"&amp;TEXT(KPI6_57_59!D15,".00")&amp;")"</f>
        <v>(111/166.00)</v>
      </c>
      <c r="G39" s="842"/>
      <c r="H39" s="842"/>
    </row>
    <row r="40" spans="1:8" ht="50.25" customHeight="1">
      <c r="A40" s="929"/>
      <c r="B40" s="932"/>
      <c r="C40" s="937" t="s">
        <v>1126</v>
      </c>
      <c r="D40" s="938"/>
      <c r="E40" s="878">
        <f>IF(E38&gt;=80,5,IF(E38&gt;=75,4,IF(E38&gt;=70,3,IF(E38&gt;=65,2,IF(E38&gt;=60,1,0)))))</f>
        <v>2</v>
      </c>
      <c r="F40" s="878">
        <f>IF(F38&gt;=80,5,IF(F38&gt;=75,4,IF(F38&gt;=70,3,IF(F38&gt;=65,2,IF(F38&gt;=60,1,0)))))</f>
        <v>2</v>
      </c>
      <c r="G40" s="848"/>
      <c r="H40" s="848"/>
    </row>
    <row r="41" spans="1:8" ht="21">
      <c r="A41" s="944" t="s">
        <v>2203</v>
      </c>
      <c r="B41" s="930" t="s">
        <v>1129</v>
      </c>
      <c r="C41" s="933" t="s">
        <v>1123</v>
      </c>
      <c r="D41" s="934"/>
      <c r="E41" s="838">
        <v>100</v>
      </c>
      <c r="F41" s="879">
        <v>100</v>
      </c>
      <c r="G41" s="880">
        <v>100</v>
      </c>
      <c r="H41" s="839">
        <v>100</v>
      </c>
    </row>
    <row r="42" spans="1:8" ht="18.75" customHeight="1">
      <c r="A42" s="945"/>
      <c r="B42" s="931"/>
      <c r="C42" s="935" t="s">
        <v>1127</v>
      </c>
      <c r="D42" s="936"/>
      <c r="E42" s="840"/>
      <c r="F42" s="841"/>
      <c r="G42" s="842"/>
      <c r="H42" s="842"/>
    </row>
    <row r="43" spans="1:8" ht="21">
      <c r="A43" s="945"/>
      <c r="B43" s="931"/>
      <c r="C43" s="933" t="s">
        <v>1125</v>
      </c>
      <c r="D43" s="934"/>
      <c r="E43" s="849">
        <f>ROUNDDOWN(12/32*100,0)</f>
        <v>37</v>
      </c>
      <c r="F43" s="850">
        <f>ROUNDDOWN((COUNTIF(สรุปKPI7_59!E3:E13,"P")+COUNTIF(สรุปKPI7_59!E17:E39,"P"))/(COUNTA(สรุปKPI7_59!E3:E13)+COUNTA(สรุปKPI7_59!E17:E39))*100,0)</f>
        <v>79</v>
      </c>
      <c r="G43" s="845"/>
      <c r="H43" s="845"/>
    </row>
    <row r="44" spans="1:8" ht="18.75" customHeight="1">
      <c r="A44" s="945"/>
      <c r="B44" s="931"/>
      <c r="C44" s="935" t="s">
        <v>1127</v>
      </c>
      <c r="D44" s="936"/>
      <c r="E44" s="862" t="s">
        <v>1325</v>
      </c>
      <c r="F44" s="846" t="str">
        <f>"("&amp;(COUNTIF(สรุปKPI7_59!E3:E13,"P")+(COUNTIF(สรุปKPI7_59!E17:E39,"P"))&amp;"/"&amp;(COUNTA(สรุปKPI7_59!E3:E13)+COUNTA(สรุปKPI7_59!E17:E39)&amp;")"))</f>
        <v>(27/34)</v>
      </c>
      <c r="G44" s="842"/>
      <c r="H44" s="842"/>
    </row>
    <row r="45" spans="1:8" ht="342.75" customHeight="1">
      <c r="A45" s="946"/>
      <c r="B45" s="932"/>
      <c r="C45" s="937" t="s">
        <v>1126</v>
      </c>
      <c r="D45" s="938"/>
      <c r="E45" s="854">
        <f>IF(E43=100,5,IF(E43&gt;=90,4,IF(E43&gt;=80,3,IF(E43&gt;=70,2,IF(E43&gt;=60,1,0)))))</f>
        <v>0</v>
      </c>
      <c r="F45" s="878">
        <f>IF(F43=100,5,IF(F43&gt;=90,4,IF(F43&gt;=80,3,IF(F43&gt;=70,2,IF(F43&gt;=60,1,0)))))</f>
        <v>2</v>
      </c>
      <c r="G45" s="848"/>
      <c r="H45" s="848"/>
    </row>
    <row r="46" spans="1:8" ht="21">
      <c r="A46" s="944" t="s">
        <v>2204</v>
      </c>
      <c r="B46" s="930" t="s">
        <v>2205</v>
      </c>
      <c r="C46" s="933" t="s">
        <v>1123</v>
      </c>
      <c r="D46" s="934"/>
      <c r="E46" s="838">
        <v>20</v>
      </c>
      <c r="F46" s="838">
        <v>20</v>
      </c>
      <c r="G46" s="839">
        <v>20</v>
      </c>
      <c r="H46" s="839">
        <v>20</v>
      </c>
    </row>
    <row r="47" spans="1:8" ht="18.75" customHeight="1">
      <c r="A47" s="945"/>
      <c r="B47" s="931"/>
      <c r="C47" s="947" t="s">
        <v>1127</v>
      </c>
      <c r="D47" s="948"/>
      <c r="E47" s="840"/>
      <c r="F47" s="841"/>
      <c r="G47" s="842"/>
      <c r="H47" s="842"/>
    </row>
    <row r="48" spans="1:8" ht="21">
      <c r="A48" s="945"/>
      <c r="B48" s="931"/>
      <c r="C48" s="933" t="s">
        <v>1125</v>
      </c>
      <c r="D48" s="934"/>
      <c r="E48" s="881">
        <f>558/3733*100</f>
        <v>14.947763193142244</v>
      </c>
      <c r="F48" s="844">
        <f>SUM(KPI8_59!J18,KPI8_59!M18,KPI8_59!P18,KPI8_59!S18,KPI8_59!V18)/KPI8_59!Y18*100</f>
        <v>13.97819401733296</v>
      </c>
      <c r="G48" s="845"/>
      <c r="H48" s="845"/>
    </row>
    <row r="49" spans="1:8" ht="18.75" customHeight="1">
      <c r="A49" s="945"/>
      <c r="B49" s="931"/>
      <c r="C49" s="947" t="s">
        <v>1127</v>
      </c>
      <c r="D49" s="948"/>
      <c r="E49" s="882" t="s">
        <v>1570</v>
      </c>
      <c r="F49" s="846" t="str">
        <f>"("&amp;KPI8_59!J18+KPI8_59!M18+KPI8_59!P18+KPI8_59!S18+KPI8_59!V18&amp;"/"&amp;TEXT(KPI8_59!Y18,"0,000")&amp;")"</f>
        <v>(500/3,577)</v>
      </c>
      <c r="G49" s="842"/>
      <c r="H49" s="842"/>
    </row>
    <row r="50" spans="1:8" ht="173.25" customHeight="1">
      <c r="A50" s="946"/>
      <c r="B50" s="932"/>
      <c r="C50" s="937" t="s">
        <v>1126</v>
      </c>
      <c r="D50" s="938"/>
      <c r="E50" s="873">
        <f>IF(E48&gt;=20,5,IF(E48&gt;=15,4,IF(E48&gt;=10,3,0)))</f>
        <v>3</v>
      </c>
      <c r="F50" s="873">
        <f>IF(F48&gt;=20,5,IF(F48&gt;=15,4,IF(F48&gt;=10,3,0)))</f>
        <v>3</v>
      </c>
      <c r="G50" s="848"/>
      <c r="H50" s="848"/>
    </row>
    <row r="51" spans="1:8" ht="21">
      <c r="A51" s="927" t="s">
        <v>2206</v>
      </c>
      <c r="B51" s="930" t="s">
        <v>2207</v>
      </c>
      <c r="C51" s="933" t="s">
        <v>1123</v>
      </c>
      <c r="D51" s="934"/>
      <c r="E51" s="838">
        <v>20</v>
      </c>
      <c r="F51" s="879">
        <v>20</v>
      </c>
      <c r="G51" s="880">
        <v>20</v>
      </c>
      <c r="H51" s="880">
        <v>20</v>
      </c>
    </row>
    <row r="52" spans="1:8" ht="18.75" customHeight="1">
      <c r="A52" s="928"/>
      <c r="B52" s="931"/>
      <c r="C52" s="935" t="s">
        <v>1127</v>
      </c>
      <c r="D52" s="936"/>
      <c r="E52" s="840"/>
      <c r="F52" s="841"/>
      <c r="G52" s="842"/>
      <c r="H52" s="842"/>
    </row>
    <row r="53" spans="1:8" ht="21">
      <c r="A53" s="928"/>
      <c r="B53" s="931"/>
      <c r="C53" s="933" t="s">
        <v>1125</v>
      </c>
      <c r="D53" s="934"/>
      <c r="E53" s="838">
        <f>0/32*100</f>
        <v>0</v>
      </c>
      <c r="F53" s="877">
        <f>SUM(KPIs9_59!G15,KPIs9_59!M15)/32*100</f>
        <v>0</v>
      </c>
      <c r="G53" s="845"/>
      <c r="H53" s="845"/>
    </row>
    <row r="54" spans="1:8" ht="18.75" customHeight="1">
      <c r="A54" s="928"/>
      <c r="B54" s="931"/>
      <c r="C54" s="935" t="s">
        <v>1127</v>
      </c>
      <c r="D54" s="936"/>
      <c r="E54" s="840" t="s">
        <v>1136</v>
      </c>
      <c r="F54" s="841" t="str">
        <f>"("&amp;SUM(KPIs9_59!G15,KPIs9_59!M15)&amp;"/"&amp;34&amp;")"</f>
        <v>(0/34)</v>
      </c>
      <c r="G54" s="842"/>
      <c r="H54" s="842"/>
    </row>
    <row r="55" spans="1:8" ht="48" customHeight="1">
      <c r="A55" s="929"/>
      <c r="B55" s="932"/>
      <c r="C55" s="937" t="s">
        <v>1126</v>
      </c>
      <c r="D55" s="938"/>
      <c r="E55" s="878">
        <f>IF(E53&gt;=20,5,IF(E53&gt;=18,4,IF(E53&gt;=16,3,IF(E53&gt;=14,2,IF(E53&gt;=12,1,0)))))</f>
        <v>0</v>
      </c>
      <c r="F55" s="878">
        <f>IF(F53&gt;=20,5,IF(F53&gt;=18,4,IF(F53&gt;=16,3,IF(F53&gt;=14,2,IF(F53&gt;=12,1,0)))))</f>
        <v>0</v>
      </c>
      <c r="G55" s="848"/>
      <c r="H55" s="848"/>
    </row>
    <row r="56" spans="1:8" ht="21">
      <c r="A56" s="927" t="s">
        <v>2208</v>
      </c>
      <c r="B56" s="930" t="s">
        <v>2209</v>
      </c>
      <c r="C56" s="933" t="s">
        <v>1123</v>
      </c>
      <c r="D56" s="934"/>
      <c r="E56" s="868">
        <v>10</v>
      </c>
      <c r="F56" s="883">
        <v>10</v>
      </c>
      <c r="G56" s="884">
        <v>10</v>
      </c>
      <c r="H56" s="884">
        <v>10</v>
      </c>
    </row>
    <row r="57" spans="1:8" ht="18.75" customHeight="1">
      <c r="A57" s="928"/>
      <c r="B57" s="931"/>
      <c r="C57" s="935" t="s">
        <v>1127</v>
      </c>
      <c r="D57" s="936"/>
      <c r="E57" s="840"/>
      <c r="F57" s="841"/>
      <c r="G57" s="842"/>
      <c r="H57" s="842"/>
    </row>
    <row r="58" spans="1:8" ht="21">
      <c r="A58" s="928"/>
      <c r="B58" s="931"/>
      <c r="C58" s="933" t="s">
        <v>1125</v>
      </c>
      <c r="D58" s="934"/>
      <c r="E58" s="838">
        <f>ROUNDDOWN(COUNTA(KPI10_57_59!A10:A13)/อ_ทั้งหมด57_59!O15*100,0)</f>
        <v>2</v>
      </c>
      <c r="F58" s="838">
        <f>ROUNDDOWN(COUNTA(KPI10_57_59!A6:A9)/อ_ทั้งหมด57_59!P15*100,0)</f>
        <v>2</v>
      </c>
      <c r="G58" s="845"/>
      <c r="H58" s="845"/>
    </row>
    <row r="59" spans="1:8" ht="18.75" customHeight="1">
      <c r="A59" s="928"/>
      <c r="B59" s="931"/>
      <c r="C59" s="935" t="s">
        <v>1127</v>
      </c>
      <c r="D59" s="936"/>
      <c r="E59" s="840" t="str">
        <f>"("&amp;COUNTA(KPI10_57_59!A10:A13)&amp;"/"&amp;TEXT(อ_ทั้งหมด57_59!O15,"0.00")&amp;")"</f>
        <v>(4/169.50)</v>
      </c>
      <c r="F59" s="840" t="str">
        <f>"("&amp;COUNTA(KPI10_57_59!A6:A9)&amp;"/"&amp;TEXT(อ_ทั้งหมด57_59!P15,"0.00")&amp;")"</f>
        <v>(4/166.00)</v>
      </c>
      <c r="G59" s="842"/>
      <c r="H59" s="842"/>
    </row>
    <row r="60" spans="1:8" ht="52.5" customHeight="1">
      <c r="A60" s="929"/>
      <c r="B60" s="932"/>
      <c r="C60" s="937" t="s">
        <v>1126</v>
      </c>
      <c r="D60" s="938"/>
      <c r="E60" s="878">
        <f>IF(E58&gt;=10,5,IF(E58&gt;=8,4,IF(E58&gt;=6,3,IF(E58&gt;=4,2,IF(E58&gt;=1,1,0)))))</f>
        <v>1</v>
      </c>
      <c r="F60" s="878">
        <f>IF(F58&gt;=10,5,IF(F58&gt;=8,4,IF(F58&gt;=6,3,IF(F58&gt;=4,2,IF(F58&gt;=1,1,0)))))</f>
        <v>1</v>
      </c>
      <c r="G60" s="848"/>
      <c r="H60" s="848"/>
    </row>
    <row r="61" spans="1:8" ht="21">
      <c r="A61" s="927" t="s">
        <v>2210</v>
      </c>
      <c r="B61" s="930" t="s">
        <v>2211</v>
      </c>
      <c r="C61" s="933" t="s">
        <v>1123</v>
      </c>
      <c r="D61" s="934"/>
      <c r="E61" s="838">
        <v>5</v>
      </c>
      <c r="F61" s="838">
        <v>5</v>
      </c>
      <c r="G61" s="839">
        <v>5</v>
      </c>
      <c r="H61" s="839">
        <v>5</v>
      </c>
    </row>
    <row r="62" spans="1:8" ht="21">
      <c r="A62" s="928"/>
      <c r="B62" s="931"/>
      <c r="C62" s="935" t="s">
        <v>1127</v>
      </c>
      <c r="D62" s="936"/>
      <c r="E62" s="840"/>
      <c r="F62" s="841"/>
      <c r="G62" s="842"/>
      <c r="H62" s="842"/>
    </row>
    <row r="63" spans="1:8" ht="18.75" customHeight="1">
      <c r="A63" s="928"/>
      <c r="B63" s="931"/>
      <c r="C63" s="933" t="s">
        <v>1125</v>
      </c>
      <c r="D63" s="934"/>
      <c r="E63" s="872">
        <f>ROUNDDOWN(33/3733*100,0)</f>
        <v>0</v>
      </c>
      <c r="F63" s="850">
        <f>ROUNDDOWN(KPI11_59!Q16/KPI11_59!E16*100,0)</f>
        <v>2</v>
      </c>
      <c r="G63" s="845"/>
      <c r="H63" s="845"/>
    </row>
    <row r="64" spans="1:8" ht="18.75" customHeight="1">
      <c r="A64" s="928"/>
      <c r="B64" s="931"/>
      <c r="C64" s="935" t="s">
        <v>1127</v>
      </c>
      <c r="D64" s="936"/>
      <c r="E64" s="872" t="s">
        <v>1381</v>
      </c>
      <c r="F64" s="846" t="str">
        <f>"("&amp;KPI11_59!Q16&amp;"/"&amp;TEXT(KPI11_59!E16,"0,000")&amp;")"</f>
        <v>(78/3,577)</v>
      </c>
      <c r="G64" s="842"/>
      <c r="H64" s="842"/>
    </row>
    <row r="65" spans="1:8" ht="195.75" customHeight="1">
      <c r="A65" s="929"/>
      <c r="B65" s="932"/>
      <c r="C65" s="937" t="s">
        <v>1126</v>
      </c>
      <c r="D65" s="938"/>
      <c r="E65" s="873">
        <f>IF(E63=5,5,IF(E63=4,4,IF(E63=3,3,IF(E63=2,2,IF(E63=1,1,0)))))</f>
        <v>0</v>
      </c>
      <c r="F65" s="878">
        <f>IF(F63=5,5,IF(F63=4,4,IF(F63=3,3,IF(F63=2,2,IF(F63=1,1,0)))))</f>
        <v>2</v>
      </c>
      <c r="G65" s="848"/>
      <c r="H65" s="848"/>
    </row>
    <row r="66" spans="1:8" ht="21">
      <c r="A66" s="835" t="s">
        <v>1130</v>
      </c>
      <c r="B66" s="835"/>
      <c r="C66" s="925"/>
      <c r="D66" s="926"/>
      <c r="E66" s="867"/>
      <c r="F66" s="836"/>
      <c r="G66" s="837"/>
      <c r="H66" s="837"/>
    </row>
    <row r="67" spans="1:8" ht="21">
      <c r="A67" s="927" t="s">
        <v>2212</v>
      </c>
      <c r="B67" s="930" t="s">
        <v>2213</v>
      </c>
      <c r="C67" s="933" t="s">
        <v>1123</v>
      </c>
      <c r="D67" s="934"/>
      <c r="E67" s="838">
        <v>4.5</v>
      </c>
      <c r="F67" s="838">
        <v>4.5</v>
      </c>
      <c r="G67" s="839">
        <v>4.5</v>
      </c>
      <c r="H67" s="839">
        <v>4.5</v>
      </c>
    </row>
    <row r="68" spans="1:8" ht="21">
      <c r="A68" s="928"/>
      <c r="B68" s="931"/>
      <c r="C68" s="935" t="s">
        <v>1127</v>
      </c>
      <c r="D68" s="936"/>
      <c r="E68" s="840"/>
      <c r="F68" s="841"/>
      <c r="G68" s="842"/>
      <c r="H68" s="842"/>
    </row>
    <row r="69" spans="1:8" ht="21">
      <c r="A69" s="928"/>
      <c r="B69" s="931"/>
      <c r="C69" s="933" t="s">
        <v>1125</v>
      </c>
      <c r="D69" s="934"/>
      <c r="E69" s="843">
        <f>89.02/20</f>
        <v>4.451</v>
      </c>
      <c r="F69" s="844">
        <f>87.53/20</f>
        <v>4.3765</v>
      </c>
      <c r="G69" s="845"/>
      <c r="H69" s="845"/>
    </row>
    <row r="70" spans="1:8" ht="21">
      <c r="A70" s="928"/>
      <c r="B70" s="931"/>
      <c r="C70" s="935" t="s">
        <v>1127</v>
      </c>
      <c r="D70" s="936"/>
      <c r="E70" s="840"/>
      <c r="F70" s="846"/>
      <c r="G70" s="842"/>
      <c r="H70" s="842"/>
    </row>
    <row r="71" spans="1:8" ht="45" customHeight="1">
      <c r="A71" s="929"/>
      <c r="B71" s="932"/>
      <c r="C71" s="937" t="s">
        <v>1126</v>
      </c>
      <c r="D71" s="938"/>
      <c r="E71" s="878">
        <f>IF(E69&gt;=4.5,5,IF(E69&gt;=4,4,IF(E69&gt;=3.5,3,IF(E69&gt;=3,2,IF(E69&gt;=2.5,1,0)))))</f>
        <v>4</v>
      </c>
      <c r="F71" s="878">
        <f>IF(F69&gt;=4.5,5,IF(F69&gt;=4,4,IF(F69&gt;=3.5,3,IF(F69&gt;=3,2,IF(F69&gt;=2.5,1,0)))))</f>
        <v>4</v>
      </c>
      <c r="G71" s="848"/>
      <c r="H71" s="848"/>
    </row>
    <row r="73" spans="1:6" ht="21">
      <c r="A73" s="885" t="s">
        <v>2214</v>
      </c>
      <c r="D73" s="887"/>
      <c r="F73" s="886"/>
    </row>
    <row r="74" ht="21">
      <c r="F74" s="886"/>
    </row>
    <row r="75" ht="21">
      <c r="F75" s="886"/>
    </row>
  </sheetData>
  <sheetProtection/>
  <mergeCells count="92">
    <mergeCell ref="C66:D66"/>
    <mergeCell ref="A67:A71"/>
    <mergeCell ref="B67:B71"/>
    <mergeCell ref="C67:D67"/>
    <mergeCell ref="C68:D68"/>
    <mergeCell ref="C69:D69"/>
    <mergeCell ref="C70:D70"/>
    <mergeCell ref="C71:D71"/>
    <mergeCell ref="A61:A65"/>
    <mergeCell ref="B61:B65"/>
    <mergeCell ref="C61:D61"/>
    <mergeCell ref="C62:D62"/>
    <mergeCell ref="C63:D63"/>
    <mergeCell ref="C64:D64"/>
    <mergeCell ref="C65:D65"/>
    <mergeCell ref="A56:A60"/>
    <mergeCell ref="B56:B60"/>
    <mergeCell ref="C56:D56"/>
    <mergeCell ref="C57:D57"/>
    <mergeCell ref="C58:D58"/>
    <mergeCell ref="C59:D59"/>
    <mergeCell ref="C60:D60"/>
    <mergeCell ref="A51:A55"/>
    <mergeCell ref="B51:B55"/>
    <mergeCell ref="C51:D51"/>
    <mergeCell ref="C52:D52"/>
    <mergeCell ref="C53:D53"/>
    <mergeCell ref="C54:D54"/>
    <mergeCell ref="C55:D55"/>
    <mergeCell ref="A46:A50"/>
    <mergeCell ref="B46:B50"/>
    <mergeCell ref="C46:D46"/>
    <mergeCell ref="C47:D47"/>
    <mergeCell ref="C48:D48"/>
    <mergeCell ref="C49:D49"/>
    <mergeCell ref="C50:D50"/>
    <mergeCell ref="A41:A45"/>
    <mergeCell ref="B41:B45"/>
    <mergeCell ref="C41:D41"/>
    <mergeCell ref="C42:D42"/>
    <mergeCell ref="C43:D43"/>
    <mergeCell ref="C44:D44"/>
    <mergeCell ref="C45:D45"/>
    <mergeCell ref="A36:A40"/>
    <mergeCell ref="B36:B40"/>
    <mergeCell ref="C36:D36"/>
    <mergeCell ref="C37:D37"/>
    <mergeCell ref="C38:D38"/>
    <mergeCell ref="C39:D39"/>
    <mergeCell ref="C40:D40"/>
    <mergeCell ref="A31:A35"/>
    <mergeCell ref="B31:B35"/>
    <mergeCell ref="C31:D31"/>
    <mergeCell ref="C32:D32"/>
    <mergeCell ref="C33:D33"/>
    <mergeCell ref="C34:D34"/>
    <mergeCell ref="C35:D35"/>
    <mergeCell ref="C25:D25"/>
    <mergeCell ref="A26:A30"/>
    <mergeCell ref="B26:B30"/>
    <mergeCell ref="C26:D26"/>
    <mergeCell ref="C27:D27"/>
    <mergeCell ref="C28:D28"/>
    <mergeCell ref="C29:D29"/>
    <mergeCell ref="C30:D30"/>
    <mergeCell ref="A20:A24"/>
    <mergeCell ref="B20:B24"/>
    <mergeCell ref="C20:D20"/>
    <mergeCell ref="C21:D21"/>
    <mergeCell ref="C22:D22"/>
    <mergeCell ref="C23:D23"/>
    <mergeCell ref="C24:D24"/>
    <mergeCell ref="A11:A19"/>
    <mergeCell ref="B11:B19"/>
    <mergeCell ref="C11:D11"/>
    <mergeCell ref="C12:D12"/>
    <mergeCell ref="C13:C18"/>
    <mergeCell ref="C19:D19"/>
    <mergeCell ref="C5:D5"/>
    <mergeCell ref="A6:A10"/>
    <mergeCell ref="B6:B10"/>
    <mergeCell ref="C6:D6"/>
    <mergeCell ref="C7:D7"/>
    <mergeCell ref="C8:D8"/>
    <mergeCell ref="C9:D9"/>
    <mergeCell ref="C10:D10"/>
    <mergeCell ref="A1:H1"/>
    <mergeCell ref="A2:H2"/>
    <mergeCell ref="A3:A4"/>
    <mergeCell ref="B3:B4"/>
    <mergeCell ref="C3:D4"/>
    <mergeCell ref="E3:H3"/>
  </mergeCells>
  <printOptions/>
  <pageMargins left="0.24" right="0.2362204724409449" top="0.7086614173228347" bottom="0.5118110236220472" header="0.31496062992125984" footer="0.2362204724409449"/>
  <pageSetup horizontalDpi="600" verticalDpi="600" orientation="landscape" paperSize="9" scale="82" r:id="rId2"/>
  <rowBreaks count="5" manualBreakCount="5">
    <brk id="10" max="255" man="1"/>
    <brk id="30" max="255" man="1"/>
    <brk id="40" max="255" man="1"/>
    <brk id="45" max="255" man="1"/>
    <brk id="60" max="255" man="1"/>
  </rowBreaks>
  <drawing r:id="rId1"/>
</worksheet>
</file>

<file path=xl/worksheets/sheet10.xml><?xml version="1.0" encoding="utf-8"?>
<worksheet xmlns="http://schemas.openxmlformats.org/spreadsheetml/2006/main" xmlns:r="http://schemas.openxmlformats.org/officeDocument/2006/relationships">
  <sheetPr codeName="Sheet41">
    <tabColor rgb="FF00B050"/>
    <pageSetUpPr fitToPage="1"/>
  </sheetPr>
  <dimension ref="A1:S20"/>
  <sheetViews>
    <sheetView zoomScaleSheetLayoutView="75" zoomScalePageLayoutView="0" workbookViewId="0" topLeftCell="A1">
      <pane xSplit="1" ySplit="6" topLeftCell="B7" activePane="bottomRight" state="frozen"/>
      <selection pane="topLeft" activeCell="L7" sqref="L7"/>
      <selection pane="topRight" activeCell="L7" sqref="L7"/>
      <selection pane="bottomLeft" activeCell="L7" sqref="L7"/>
      <selection pane="bottomRight" activeCell="A20" sqref="A20"/>
    </sheetView>
  </sheetViews>
  <sheetFormatPr defaultColWidth="10.66015625" defaultRowHeight="21"/>
  <cols>
    <col min="1" max="1" width="35.83203125" style="178" customWidth="1"/>
    <col min="2" max="13" width="8.83203125" style="178" customWidth="1"/>
    <col min="14" max="15" width="10.83203125" style="178" customWidth="1"/>
    <col min="16" max="16384" width="10.66015625" style="178" customWidth="1"/>
  </cols>
  <sheetData>
    <row r="1" spans="1:15" ht="26.25" customHeight="1">
      <c r="A1" s="174" t="s">
        <v>1326</v>
      </c>
      <c r="B1" s="175"/>
      <c r="C1" s="175"/>
      <c r="D1" s="175"/>
      <c r="E1" s="175"/>
      <c r="F1" s="175"/>
      <c r="G1" s="175"/>
      <c r="H1" s="175"/>
      <c r="I1" s="175"/>
      <c r="J1" s="175"/>
      <c r="K1" s="175"/>
      <c r="L1" s="176"/>
      <c r="M1" s="176"/>
      <c r="N1" s="176"/>
      <c r="O1" s="177"/>
    </row>
    <row r="2" spans="1:15" s="181" customFormat="1" ht="25.5" customHeight="1">
      <c r="A2" s="179" t="s">
        <v>819</v>
      </c>
      <c r="B2" s="180"/>
      <c r="C2" s="180"/>
      <c r="D2" s="180"/>
      <c r="E2" s="180"/>
      <c r="F2" s="180"/>
      <c r="G2" s="180"/>
      <c r="H2" s="180"/>
      <c r="I2" s="180"/>
      <c r="J2" s="180"/>
      <c r="K2" s="180"/>
      <c r="L2" s="180"/>
      <c r="M2" s="180"/>
      <c r="N2" s="180"/>
      <c r="O2" s="177" t="s">
        <v>1861</v>
      </c>
    </row>
    <row r="3" spans="1:15" s="181" customFormat="1" ht="25.5" customHeight="1">
      <c r="A3" s="179" t="s">
        <v>820</v>
      </c>
      <c r="B3" s="180"/>
      <c r="C3" s="180"/>
      <c r="D3" s="180"/>
      <c r="E3" s="180"/>
      <c r="F3" s="180"/>
      <c r="G3" s="180"/>
      <c r="H3" s="180"/>
      <c r="I3" s="180"/>
      <c r="J3" s="180"/>
      <c r="K3" s="180"/>
      <c r="L3" s="180"/>
      <c r="M3" s="180"/>
      <c r="N3" s="180"/>
      <c r="O3" s="182"/>
    </row>
    <row r="4" spans="1:15" ht="25.5" customHeight="1">
      <c r="A4" s="183" t="s">
        <v>1327</v>
      </c>
      <c r="B4" s="62"/>
      <c r="C4" s="62"/>
      <c r="D4" s="62"/>
      <c r="E4" s="62"/>
      <c r="F4" s="62"/>
      <c r="G4" s="62"/>
      <c r="H4" s="184"/>
      <c r="I4" s="184"/>
      <c r="J4" s="184"/>
      <c r="K4" s="184"/>
      <c r="L4" s="184"/>
      <c r="M4" s="184"/>
      <c r="N4" s="184"/>
      <c r="O4" s="185" t="s">
        <v>1328</v>
      </c>
    </row>
    <row r="5" spans="1:15" s="188" customFormat="1" ht="24" customHeight="1">
      <c r="A5" s="1210" t="s">
        <v>571</v>
      </c>
      <c r="B5" s="186" t="s">
        <v>821</v>
      </c>
      <c r="C5" s="186"/>
      <c r="D5" s="186"/>
      <c r="E5" s="186"/>
      <c r="F5" s="187" t="s">
        <v>822</v>
      </c>
      <c r="G5" s="187"/>
      <c r="H5" s="187"/>
      <c r="I5" s="187"/>
      <c r="J5" s="187" t="s">
        <v>823</v>
      </c>
      <c r="K5" s="187"/>
      <c r="L5" s="187"/>
      <c r="M5" s="187"/>
      <c r="N5" s="187"/>
      <c r="O5" s="187"/>
    </row>
    <row r="6" spans="1:15" s="188" customFormat="1" ht="42">
      <c r="A6" s="1211"/>
      <c r="B6" s="189">
        <v>2557</v>
      </c>
      <c r="C6" s="189">
        <v>2558</v>
      </c>
      <c r="D6" s="189">
        <v>2559</v>
      </c>
      <c r="E6" s="189" t="s">
        <v>813</v>
      </c>
      <c r="F6" s="189">
        <v>2557</v>
      </c>
      <c r="G6" s="189">
        <v>2558</v>
      </c>
      <c r="H6" s="189">
        <v>2559</v>
      </c>
      <c r="I6" s="189" t="s">
        <v>813</v>
      </c>
      <c r="J6" s="190">
        <v>2557</v>
      </c>
      <c r="K6" s="190">
        <v>2558</v>
      </c>
      <c r="L6" s="190">
        <v>2559</v>
      </c>
      <c r="M6" s="190" t="s">
        <v>813</v>
      </c>
      <c r="N6" s="190" t="s">
        <v>1329</v>
      </c>
      <c r="O6" s="190" t="s">
        <v>1330</v>
      </c>
    </row>
    <row r="7" spans="1:15" s="195" customFormat="1" ht="21">
      <c r="A7" s="118" t="s">
        <v>582</v>
      </c>
      <c r="B7" s="119">
        <v>27</v>
      </c>
      <c r="C7" s="119">
        <v>24.5</v>
      </c>
      <c r="D7" s="119">
        <v>25.5</v>
      </c>
      <c r="E7" s="191">
        <v>77</v>
      </c>
      <c r="F7" s="119">
        <v>17</v>
      </c>
      <c r="G7" s="119">
        <v>15</v>
      </c>
      <c r="H7" s="119">
        <v>16</v>
      </c>
      <c r="I7" s="191">
        <v>48</v>
      </c>
      <c r="J7" s="192">
        <v>62.96296296296296</v>
      </c>
      <c r="K7" s="192">
        <v>61.224489795918366</v>
      </c>
      <c r="L7" s="192">
        <v>62.745098039215684</v>
      </c>
      <c r="M7" s="192">
        <v>62.33766233766234</v>
      </c>
      <c r="N7" s="194">
        <v>1.5206082432973176</v>
      </c>
      <c r="O7" s="193">
        <v>5</v>
      </c>
    </row>
    <row r="8" spans="1:15" s="195" customFormat="1" ht="21">
      <c r="A8" s="118" t="s">
        <v>583</v>
      </c>
      <c r="B8" s="119">
        <v>28</v>
      </c>
      <c r="C8" s="119">
        <v>29</v>
      </c>
      <c r="D8" s="119">
        <v>27</v>
      </c>
      <c r="E8" s="191">
        <v>84</v>
      </c>
      <c r="F8" s="119">
        <v>15</v>
      </c>
      <c r="G8" s="119">
        <v>14</v>
      </c>
      <c r="H8" s="119">
        <v>15</v>
      </c>
      <c r="I8" s="191">
        <v>44</v>
      </c>
      <c r="J8" s="192">
        <v>53.57142857142857</v>
      </c>
      <c r="K8" s="192">
        <v>48.275862068965516</v>
      </c>
      <c r="L8" s="192">
        <v>55.55555555555556</v>
      </c>
      <c r="M8" s="192">
        <v>52.38095238095239</v>
      </c>
      <c r="N8" s="194">
        <v>7.279693486590041</v>
      </c>
      <c r="O8" s="193">
        <v>4</v>
      </c>
    </row>
    <row r="9" spans="1:15" s="195" customFormat="1" ht="21">
      <c r="A9" s="118" t="s">
        <v>584</v>
      </c>
      <c r="B9" s="119">
        <v>25.5</v>
      </c>
      <c r="C9" s="119">
        <v>23.5</v>
      </c>
      <c r="D9" s="119">
        <v>23</v>
      </c>
      <c r="E9" s="191">
        <v>72</v>
      </c>
      <c r="F9" s="119">
        <v>18</v>
      </c>
      <c r="G9" s="119">
        <v>17</v>
      </c>
      <c r="H9" s="119">
        <v>17</v>
      </c>
      <c r="I9" s="191">
        <v>52</v>
      </c>
      <c r="J9" s="192">
        <v>70.58823529411765</v>
      </c>
      <c r="K9" s="192">
        <v>72.3404255319149</v>
      </c>
      <c r="L9" s="192">
        <v>73.91304347826086</v>
      </c>
      <c r="M9" s="192">
        <v>72.22222222222221</v>
      </c>
      <c r="N9" s="194">
        <v>1.5726179463459573</v>
      </c>
      <c r="O9" s="193">
        <v>5</v>
      </c>
    </row>
    <row r="10" spans="1:15" s="195" customFormat="1" ht="21">
      <c r="A10" s="118" t="s">
        <v>585</v>
      </c>
      <c r="B10" s="119">
        <v>21</v>
      </c>
      <c r="C10" s="119">
        <v>20</v>
      </c>
      <c r="D10" s="119">
        <v>19.5</v>
      </c>
      <c r="E10" s="191">
        <v>60.5</v>
      </c>
      <c r="F10" s="119">
        <v>16</v>
      </c>
      <c r="G10" s="119">
        <v>15</v>
      </c>
      <c r="H10" s="119">
        <v>14</v>
      </c>
      <c r="I10" s="191">
        <v>45</v>
      </c>
      <c r="J10" s="192">
        <v>76.19047619047619</v>
      </c>
      <c r="K10" s="192">
        <v>75</v>
      </c>
      <c r="L10" s="192">
        <v>71.7948717948718</v>
      </c>
      <c r="M10" s="192">
        <v>74.3801652892562</v>
      </c>
      <c r="N10" s="194">
        <v>-3.2051282051282044</v>
      </c>
      <c r="O10" s="193">
        <v>5</v>
      </c>
    </row>
    <row r="11" spans="1:15" s="195" customFormat="1" ht="21">
      <c r="A11" s="118" t="s">
        <v>586</v>
      </c>
      <c r="B11" s="119">
        <v>14</v>
      </c>
      <c r="C11" s="119">
        <v>13</v>
      </c>
      <c r="D11" s="119">
        <v>13</v>
      </c>
      <c r="E11" s="191">
        <v>40</v>
      </c>
      <c r="F11" s="119">
        <v>12</v>
      </c>
      <c r="G11" s="119">
        <v>12</v>
      </c>
      <c r="H11" s="119">
        <v>12</v>
      </c>
      <c r="I11" s="191">
        <v>36</v>
      </c>
      <c r="J11" s="192">
        <v>85.71428571428571</v>
      </c>
      <c r="K11" s="192">
        <v>92.3076923076923</v>
      </c>
      <c r="L11" s="192">
        <v>92.3076923076923</v>
      </c>
      <c r="M11" s="192">
        <v>90</v>
      </c>
      <c r="N11" s="194">
        <v>0</v>
      </c>
      <c r="O11" s="193">
        <v>5</v>
      </c>
    </row>
    <row r="12" spans="1:15" s="195" customFormat="1" ht="21">
      <c r="A12" s="118" t="s">
        <v>587</v>
      </c>
      <c r="B12" s="119">
        <v>15</v>
      </c>
      <c r="C12" s="119">
        <v>15</v>
      </c>
      <c r="D12" s="119">
        <v>15</v>
      </c>
      <c r="E12" s="191">
        <v>45</v>
      </c>
      <c r="F12" s="119">
        <v>9</v>
      </c>
      <c r="G12" s="119">
        <v>8</v>
      </c>
      <c r="H12" s="119">
        <v>8</v>
      </c>
      <c r="I12" s="191">
        <v>25</v>
      </c>
      <c r="J12" s="192">
        <v>60</v>
      </c>
      <c r="K12" s="192">
        <v>53.333333333333336</v>
      </c>
      <c r="L12" s="192">
        <v>53.333333333333336</v>
      </c>
      <c r="M12" s="192">
        <v>55.55555555555556</v>
      </c>
      <c r="N12" s="194">
        <v>0</v>
      </c>
      <c r="O12" s="193">
        <v>3</v>
      </c>
    </row>
    <row r="13" spans="1:15" s="195" customFormat="1" ht="21">
      <c r="A13" s="121" t="s">
        <v>588</v>
      </c>
      <c r="B13" s="119">
        <v>42</v>
      </c>
      <c r="C13" s="119">
        <v>42.5</v>
      </c>
      <c r="D13" s="119">
        <v>41</v>
      </c>
      <c r="E13" s="191">
        <v>125.5</v>
      </c>
      <c r="F13" s="119">
        <v>16</v>
      </c>
      <c r="G13" s="119">
        <v>16.5</v>
      </c>
      <c r="H13" s="119">
        <v>18</v>
      </c>
      <c r="I13" s="191">
        <v>50.5</v>
      </c>
      <c r="J13" s="192">
        <v>38.095238095238095</v>
      </c>
      <c r="K13" s="192">
        <v>38.82352941176471</v>
      </c>
      <c r="L13" s="192">
        <v>43.90243902439025</v>
      </c>
      <c r="M13" s="192">
        <v>40.23904382470119</v>
      </c>
      <c r="N13" s="194">
        <v>5.078909612625537</v>
      </c>
      <c r="O13" s="193">
        <v>1</v>
      </c>
    </row>
    <row r="14" spans="1:15" s="195" customFormat="1" ht="21">
      <c r="A14" s="121" t="s">
        <v>589</v>
      </c>
      <c r="B14" s="119">
        <v>2</v>
      </c>
      <c r="C14" s="119">
        <v>2</v>
      </c>
      <c r="D14" s="119">
        <v>2</v>
      </c>
      <c r="E14" s="191">
        <v>6</v>
      </c>
      <c r="F14" s="119">
        <v>1</v>
      </c>
      <c r="G14" s="119">
        <v>1</v>
      </c>
      <c r="H14" s="119">
        <v>1</v>
      </c>
      <c r="I14" s="191">
        <v>3</v>
      </c>
      <c r="J14" s="192">
        <v>50</v>
      </c>
      <c r="K14" s="192">
        <v>50</v>
      </c>
      <c r="L14" s="192">
        <v>50</v>
      </c>
      <c r="M14" s="192">
        <v>50</v>
      </c>
      <c r="N14" s="194">
        <v>0</v>
      </c>
      <c r="O14" s="193">
        <v>3</v>
      </c>
    </row>
    <row r="15" spans="1:19" s="188" customFormat="1" ht="23.25">
      <c r="A15" s="122" t="s">
        <v>590</v>
      </c>
      <c r="B15" s="196">
        <v>174.5</v>
      </c>
      <c r="C15" s="196">
        <v>169.5</v>
      </c>
      <c r="D15" s="196">
        <v>166</v>
      </c>
      <c r="E15" s="123">
        <v>510</v>
      </c>
      <c r="F15" s="196">
        <v>104</v>
      </c>
      <c r="G15" s="196">
        <v>98.5</v>
      </c>
      <c r="H15" s="196">
        <v>101</v>
      </c>
      <c r="I15" s="123">
        <v>303.5</v>
      </c>
      <c r="J15" s="192">
        <v>59.598853868194844</v>
      </c>
      <c r="K15" s="192">
        <v>58.11209439528023</v>
      </c>
      <c r="L15" s="192">
        <v>60.8433734939759</v>
      </c>
      <c r="M15" s="192">
        <v>59.509803921568626</v>
      </c>
      <c r="N15" s="194">
        <v>2.7312790986956728</v>
      </c>
      <c r="O15" s="193">
        <v>5</v>
      </c>
      <c r="S15" s="195"/>
    </row>
    <row r="16" spans="1:15" ht="25.5" customHeight="1">
      <c r="A16" s="1212" t="s">
        <v>1863</v>
      </c>
      <c r="B16" s="1213"/>
      <c r="C16" s="1213"/>
      <c r="D16" s="1213"/>
      <c r="E16" s="1214"/>
      <c r="F16" s="1214"/>
      <c r="G16" s="200"/>
      <c r="H16" s="200"/>
      <c r="I16" s="184"/>
      <c r="J16" s="184"/>
      <c r="K16" s="184"/>
      <c r="L16" s="184"/>
      <c r="M16" s="184"/>
      <c r="N16" s="184"/>
      <c r="O16" s="185" t="s">
        <v>1864</v>
      </c>
    </row>
    <row r="17" spans="1:15" ht="42" customHeight="1">
      <c r="A17" s="1215" t="s">
        <v>2217</v>
      </c>
      <c r="B17" s="1213"/>
      <c r="C17" s="1213"/>
      <c r="D17" s="1213"/>
      <c r="E17" s="1213"/>
      <c r="F17" s="1213"/>
      <c r="G17" s="1213"/>
      <c r="H17" s="1213"/>
      <c r="I17" s="1213"/>
      <c r="J17" s="1213"/>
      <c r="K17" s="1213"/>
      <c r="L17" s="1213"/>
      <c r="M17" s="1213"/>
      <c r="N17" s="1213"/>
      <c r="O17" s="1216"/>
    </row>
    <row r="18" spans="1:15" ht="26.25" customHeight="1">
      <c r="A18" s="201" t="s">
        <v>824</v>
      </c>
      <c r="B18" s="202"/>
      <c r="C18" s="202"/>
      <c r="D18" s="202"/>
      <c r="E18" s="202"/>
      <c r="F18" s="202"/>
      <c r="G18" s="203"/>
      <c r="H18" s="203"/>
      <c r="I18" s="203"/>
      <c r="J18" s="203"/>
      <c r="K18" s="203"/>
      <c r="L18" s="203"/>
      <c r="M18" s="203"/>
      <c r="N18" s="203"/>
      <c r="O18" s="204" t="s">
        <v>825</v>
      </c>
    </row>
    <row r="19" spans="1:15" ht="26.25" customHeight="1">
      <c r="A19" s="205"/>
      <c r="B19" s="206"/>
      <c r="C19" s="206"/>
      <c r="D19" s="206"/>
      <c r="E19" s="207"/>
      <c r="F19" s="207"/>
      <c r="G19" s="208"/>
      <c r="H19" s="209"/>
      <c r="I19" s="209"/>
      <c r="J19" s="209"/>
      <c r="K19" s="209"/>
      <c r="L19" s="209"/>
      <c r="M19" s="209"/>
      <c r="N19" s="209"/>
      <c r="O19" s="210" t="s">
        <v>826</v>
      </c>
    </row>
    <row r="20" spans="1:15" ht="23.25">
      <c r="A20" s="211"/>
      <c r="B20" s="212"/>
      <c r="C20" s="212"/>
      <c r="D20" s="212"/>
      <c r="E20" s="212"/>
      <c r="F20" s="212"/>
      <c r="G20" s="213"/>
      <c r="H20" s="214"/>
      <c r="I20" s="214"/>
      <c r="J20" s="214"/>
      <c r="K20" s="214"/>
      <c r="L20" s="214"/>
      <c r="M20" s="214"/>
      <c r="N20" s="214"/>
      <c r="O20" s="215" t="s">
        <v>827</v>
      </c>
    </row>
  </sheetData>
  <sheetProtection/>
  <mergeCells count="3">
    <mergeCell ref="A5:A6"/>
    <mergeCell ref="A16:F16"/>
    <mergeCell ref="A17:O17"/>
  </mergeCells>
  <printOptions/>
  <pageMargins left="0.984251968503937" right="1.220472440944882" top="0.984251968503937" bottom="0.984251968503937" header="0.5118110236220472" footer="0.31496062992125984"/>
  <pageSetup fitToHeight="0" fitToWidth="1" horizontalDpi="600" verticalDpi="600" orientation="landscape" paperSize="9" scale="89" r:id="rId2"/>
  <headerFooter alignWithMargins="0">
    <oddFooter>&amp;Cหน้า 6-&amp;P</oddFooter>
  </headerFooter>
  <drawing r:id="rId1"/>
</worksheet>
</file>

<file path=xl/worksheets/sheet11.xml><?xml version="1.0" encoding="utf-8"?>
<worksheet xmlns="http://schemas.openxmlformats.org/spreadsheetml/2006/main" xmlns:r="http://schemas.openxmlformats.org/officeDocument/2006/relationships">
  <sheetPr codeName="Sheet14">
    <tabColor rgb="FF00B050"/>
    <pageSetUpPr fitToPage="1"/>
  </sheetPr>
  <dimension ref="A1:O20"/>
  <sheetViews>
    <sheetView zoomScaleSheetLayoutView="100" zoomScalePageLayoutView="0" workbookViewId="0" topLeftCell="A1">
      <pane xSplit="1" ySplit="6" topLeftCell="B10" activePane="bottomRight" state="frozen"/>
      <selection pane="topLeft" activeCell="L7" sqref="L7"/>
      <selection pane="topRight" activeCell="L7" sqref="L7"/>
      <selection pane="bottomLeft" activeCell="L7" sqref="L7"/>
      <selection pane="bottomRight" activeCell="G20" sqref="G20"/>
    </sheetView>
  </sheetViews>
  <sheetFormatPr defaultColWidth="10.66015625" defaultRowHeight="21"/>
  <cols>
    <col min="1" max="1" width="42.83203125" style="178" customWidth="1"/>
    <col min="2" max="13" width="8.83203125" style="178" customWidth="1"/>
    <col min="14" max="15" width="10.83203125" style="178" customWidth="1"/>
    <col min="16" max="16384" width="10.66015625" style="178" customWidth="1"/>
  </cols>
  <sheetData>
    <row r="1" spans="1:15" ht="26.25">
      <c r="A1" s="216" t="s">
        <v>1326</v>
      </c>
      <c r="B1" s="217"/>
      <c r="C1" s="217"/>
      <c r="D1" s="217"/>
      <c r="E1" s="217"/>
      <c r="F1" s="217"/>
      <c r="G1" s="217"/>
      <c r="H1" s="217"/>
      <c r="I1" s="217"/>
      <c r="J1" s="218"/>
      <c r="K1" s="218"/>
      <c r="L1" s="218"/>
      <c r="M1" s="218"/>
      <c r="N1" s="218"/>
      <c r="O1" s="219"/>
    </row>
    <row r="2" spans="1:15" ht="26.25">
      <c r="A2" s="220" t="s">
        <v>819</v>
      </c>
      <c r="B2" s="221"/>
      <c r="C2" s="221"/>
      <c r="D2" s="221"/>
      <c r="E2" s="221"/>
      <c r="F2" s="221"/>
      <c r="G2" s="221"/>
      <c r="H2" s="221"/>
      <c r="I2" s="221"/>
      <c r="J2" s="221"/>
      <c r="K2" s="221"/>
      <c r="L2" s="221"/>
      <c r="M2" s="221"/>
      <c r="N2" s="221"/>
      <c r="O2" s="222" t="s">
        <v>1860</v>
      </c>
    </row>
    <row r="3" spans="1:15" ht="26.25">
      <c r="A3" s="223" t="s">
        <v>836</v>
      </c>
      <c r="B3" s="224"/>
      <c r="C3" s="224"/>
      <c r="D3" s="224"/>
      <c r="E3" s="224"/>
      <c r="F3" s="224"/>
      <c r="G3" s="224"/>
      <c r="H3" s="224"/>
      <c r="I3" s="224"/>
      <c r="J3" s="224"/>
      <c r="K3" s="224"/>
      <c r="L3" s="224"/>
      <c r="M3" s="224"/>
      <c r="N3" s="224"/>
      <c r="O3" s="225"/>
    </row>
    <row r="4" spans="1:15" ht="23.25">
      <c r="A4" s="226" t="s">
        <v>1327</v>
      </c>
      <c r="B4" s="227"/>
      <c r="C4" s="227"/>
      <c r="D4" s="227"/>
      <c r="E4" s="227"/>
      <c r="F4" s="227"/>
      <c r="G4" s="227"/>
      <c r="H4" s="227"/>
      <c r="I4" s="227"/>
      <c r="J4" s="228"/>
      <c r="K4" s="228"/>
      <c r="L4" s="228"/>
      <c r="M4" s="228"/>
      <c r="N4" s="228"/>
      <c r="O4" s="229" t="s">
        <v>1328</v>
      </c>
    </row>
    <row r="5" spans="1:15" s="188" customFormat="1" ht="24" customHeight="1">
      <c r="A5" s="1203" t="s">
        <v>829</v>
      </c>
      <c r="B5" s="186" t="s">
        <v>821</v>
      </c>
      <c r="C5" s="186"/>
      <c r="D5" s="186"/>
      <c r="E5" s="186"/>
      <c r="F5" s="186" t="s">
        <v>832</v>
      </c>
      <c r="G5" s="186"/>
      <c r="H5" s="186"/>
      <c r="I5" s="186"/>
      <c r="J5" s="249" t="s">
        <v>837</v>
      </c>
      <c r="K5" s="249"/>
      <c r="L5" s="249"/>
      <c r="M5" s="249"/>
      <c r="N5" s="249"/>
      <c r="O5" s="250"/>
    </row>
    <row r="6" spans="1:15" s="188" customFormat="1" ht="42.75">
      <c r="A6" s="1204"/>
      <c r="B6" s="189">
        <v>2557</v>
      </c>
      <c r="C6" s="189">
        <v>2558</v>
      </c>
      <c r="D6" s="189">
        <v>2559</v>
      </c>
      <c r="E6" s="189" t="s">
        <v>813</v>
      </c>
      <c r="F6" s="189">
        <v>2557</v>
      </c>
      <c r="G6" s="189">
        <v>2558</v>
      </c>
      <c r="H6" s="189">
        <v>2559</v>
      </c>
      <c r="I6" s="189" t="s">
        <v>813</v>
      </c>
      <c r="J6" s="190">
        <v>2557</v>
      </c>
      <c r="K6" s="190">
        <v>2558</v>
      </c>
      <c r="L6" s="190">
        <v>2559</v>
      </c>
      <c r="M6" s="190" t="s">
        <v>813</v>
      </c>
      <c r="N6" s="251" t="s">
        <v>1329</v>
      </c>
      <c r="O6" s="190" t="s">
        <v>1330</v>
      </c>
    </row>
    <row r="7" spans="1:15" s="195" customFormat="1" ht="21">
      <c r="A7" s="230" t="s">
        <v>582</v>
      </c>
      <c r="B7" s="119">
        <v>27</v>
      </c>
      <c r="C7" s="119">
        <v>24.5</v>
      </c>
      <c r="D7" s="119">
        <v>25.5</v>
      </c>
      <c r="E7" s="191">
        <v>77</v>
      </c>
      <c r="F7" s="119">
        <v>15</v>
      </c>
      <c r="G7" s="119">
        <v>14.5</v>
      </c>
      <c r="H7" s="119">
        <v>15</v>
      </c>
      <c r="I7" s="191">
        <v>44.5</v>
      </c>
      <c r="J7" s="192">
        <v>55.55555555555556</v>
      </c>
      <c r="K7" s="192">
        <v>59.183673469387756</v>
      </c>
      <c r="L7" s="192">
        <v>58.82352941176471</v>
      </c>
      <c r="M7" s="193">
        <v>57.7922077922078</v>
      </c>
      <c r="N7" s="194">
        <v>-0.3601440576230459</v>
      </c>
      <c r="O7" s="193">
        <v>0</v>
      </c>
    </row>
    <row r="8" spans="1:15" s="195" customFormat="1" ht="21">
      <c r="A8" s="230" t="s">
        <v>583</v>
      </c>
      <c r="B8" s="119">
        <v>28</v>
      </c>
      <c r="C8" s="119">
        <v>29</v>
      </c>
      <c r="D8" s="119">
        <v>27</v>
      </c>
      <c r="E8" s="191">
        <v>84</v>
      </c>
      <c r="F8" s="119">
        <v>19</v>
      </c>
      <c r="G8" s="119">
        <v>19</v>
      </c>
      <c r="H8" s="119">
        <v>18</v>
      </c>
      <c r="I8" s="191">
        <v>56</v>
      </c>
      <c r="J8" s="192">
        <v>67.85714285714286</v>
      </c>
      <c r="K8" s="192">
        <v>65.51724137931035</v>
      </c>
      <c r="L8" s="192">
        <v>66.66666666666666</v>
      </c>
      <c r="M8" s="193">
        <v>66.66666666666666</v>
      </c>
      <c r="N8" s="194">
        <v>1.1494252873563084</v>
      </c>
      <c r="O8" s="193">
        <v>2</v>
      </c>
    </row>
    <row r="9" spans="1:15" s="195" customFormat="1" ht="21">
      <c r="A9" s="230" t="s">
        <v>584</v>
      </c>
      <c r="B9" s="119">
        <v>25.5</v>
      </c>
      <c r="C9" s="119">
        <v>23.5</v>
      </c>
      <c r="D9" s="119">
        <v>23</v>
      </c>
      <c r="E9" s="191">
        <v>72</v>
      </c>
      <c r="F9" s="119">
        <v>21.5</v>
      </c>
      <c r="G9" s="119">
        <v>21.5</v>
      </c>
      <c r="H9" s="119">
        <v>21</v>
      </c>
      <c r="I9" s="191">
        <v>64</v>
      </c>
      <c r="J9" s="192">
        <v>84.31372549019608</v>
      </c>
      <c r="K9" s="192">
        <v>91.48936170212765</v>
      </c>
      <c r="L9" s="192">
        <v>91.30434782608695</v>
      </c>
      <c r="M9" s="193">
        <v>88.88888888888889</v>
      </c>
      <c r="N9" s="194">
        <v>-0.1850138760406992</v>
      </c>
      <c r="O9" s="193">
        <v>5</v>
      </c>
    </row>
    <row r="10" spans="1:15" s="195" customFormat="1" ht="21">
      <c r="A10" s="230" t="s">
        <v>585</v>
      </c>
      <c r="B10" s="119">
        <v>21</v>
      </c>
      <c r="C10" s="119">
        <v>20</v>
      </c>
      <c r="D10" s="119">
        <v>19.5</v>
      </c>
      <c r="E10" s="191">
        <v>60.5</v>
      </c>
      <c r="F10" s="119">
        <v>9</v>
      </c>
      <c r="G10" s="119">
        <v>9</v>
      </c>
      <c r="H10" s="119">
        <v>9</v>
      </c>
      <c r="I10" s="191">
        <v>27</v>
      </c>
      <c r="J10" s="192">
        <v>42.857142857142854</v>
      </c>
      <c r="K10" s="192">
        <v>45</v>
      </c>
      <c r="L10" s="192">
        <v>46.15384615384615</v>
      </c>
      <c r="M10" s="193">
        <v>44.62809917355372</v>
      </c>
      <c r="N10" s="194">
        <v>1.1538461538461533</v>
      </c>
      <c r="O10" s="193">
        <v>0</v>
      </c>
    </row>
    <row r="11" spans="1:15" s="195" customFormat="1" ht="21">
      <c r="A11" s="230" t="s">
        <v>586</v>
      </c>
      <c r="B11" s="119">
        <v>14</v>
      </c>
      <c r="C11" s="119">
        <v>13</v>
      </c>
      <c r="D11" s="119">
        <v>13</v>
      </c>
      <c r="E11" s="191">
        <v>40</v>
      </c>
      <c r="F11" s="119">
        <v>14</v>
      </c>
      <c r="G11" s="119">
        <v>13</v>
      </c>
      <c r="H11" s="119">
        <v>13</v>
      </c>
      <c r="I11" s="191">
        <v>40</v>
      </c>
      <c r="J11" s="192">
        <v>100</v>
      </c>
      <c r="K11" s="192">
        <v>100</v>
      </c>
      <c r="L11" s="192">
        <v>100</v>
      </c>
      <c r="M11" s="193">
        <v>100</v>
      </c>
      <c r="N11" s="194">
        <v>0</v>
      </c>
      <c r="O11" s="193">
        <v>5</v>
      </c>
    </row>
    <row r="12" spans="1:15" s="195" customFormat="1" ht="21">
      <c r="A12" s="230" t="s">
        <v>587</v>
      </c>
      <c r="B12" s="119">
        <v>15</v>
      </c>
      <c r="C12" s="119">
        <v>15</v>
      </c>
      <c r="D12" s="119">
        <v>15</v>
      </c>
      <c r="E12" s="191">
        <v>45</v>
      </c>
      <c r="F12" s="119">
        <v>10</v>
      </c>
      <c r="G12" s="119">
        <v>10</v>
      </c>
      <c r="H12" s="119">
        <v>10</v>
      </c>
      <c r="I12" s="191">
        <v>30</v>
      </c>
      <c r="J12" s="192">
        <v>66.66666666666666</v>
      </c>
      <c r="K12" s="192">
        <v>66.66666666666666</v>
      </c>
      <c r="L12" s="192">
        <v>66.66666666666666</v>
      </c>
      <c r="M12" s="193">
        <v>66.66666666666666</v>
      </c>
      <c r="N12" s="194">
        <v>0</v>
      </c>
      <c r="O12" s="193">
        <v>2</v>
      </c>
    </row>
    <row r="13" spans="1:15" s="195" customFormat="1" ht="21">
      <c r="A13" s="231" t="s">
        <v>588</v>
      </c>
      <c r="B13" s="119">
        <v>42</v>
      </c>
      <c r="C13" s="119">
        <v>42.5</v>
      </c>
      <c r="D13" s="119">
        <v>41</v>
      </c>
      <c r="E13" s="191">
        <v>125.5</v>
      </c>
      <c r="F13" s="119">
        <v>22</v>
      </c>
      <c r="G13" s="119">
        <v>23</v>
      </c>
      <c r="H13" s="119">
        <v>23</v>
      </c>
      <c r="I13" s="191">
        <v>68</v>
      </c>
      <c r="J13" s="192">
        <v>52.38095238095239</v>
      </c>
      <c r="K13" s="192">
        <v>54.11764705882353</v>
      </c>
      <c r="L13" s="192">
        <v>56.09756097560976</v>
      </c>
      <c r="M13" s="193">
        <v>54.18326693227091</v>
      </c>
      <c r="N13" s="194">
        <v>1.9799139167862307</v>
      </c>
      <c r="O13" s="193">
        <v>0</v>
      </c>
    </row>
    <row r="14" spans="1:15" s="195" customFormat="1" ht="21">
      <c r="A14" s="232" t="s">
        <v>833</v>
      </c>
      <c r="B14" s="119">
        <v>2</v>
      </c>
      <c r="C14" s="119">
        <v>2</v>
      </c>
      <c r="D14" s="119">
        <v>2</v>
      </c>
      <c r="E14" s="191">
        <v>6</v>
      </c>
      <c r="F14" s="119">
        <v>2</v>
      </c>
      <c r="G14" s="119">
        <v>2</v>
      </c>
      <c r="H14" s="119">
        <v>2</v>
      </c>
      <c r="I14" s="191">
        <v>6</v>
      </c>
      <c r="J14" s="192">
        <v>100</v>
      </c>
      <c r="K14" s="192">
        <v>100</v>
      </c>
      <c r="L14" s="192">
        <v>100</v>
      </c>
      <c r="M14" s="193">
        <v>100</v>
      </c>
      <c r="N14" s="194">
        <v>0</v>
      </c>
      <c r="O14" s="193">
        <v>5</v>
      </c>
    </row>
    <row r="15" spans="1:15" s="234" customFormat="1" ht="23.25">
      <c r="A15" s="233" t="s">
        <v>590</v>
      </c>
      <c r="B15" s="196">
        <v>174.5</v>
      </c>
      <c r="C15" s="252">
        <v>169.5</v>
      </c>
      <c r="D15" s="252">
        <v>166</v>
      </c>
      <c r="E15" s="123">
        <v>510</v>
      </c>
      <c r="F15" s="196">
        <v>112.5</v>
      </c>
      <c r="G15" s="252">
        <v>112</v>
      </c>
      <c r="H15" s="252">
        <v>111</v>
      </c>
      <c r="I15" s="123">
        <v>335.5</v>
      </c>
      <c r="J15" s="197">
        <v>64.46991404011462</v>
      </c>
      <c r="K15" s="197">
        <v>66.07669616519173</v>
      </c>
      <c r="L15" s="197">
        <v>66.86746987951807</v>
      </c>
      <c r="M15" s="198">
        <v>65.7843137254902</v>
      </c>
      <c r="N15" s="199">
        <v>0.7907737143263347</v>
      </c>
      <c r="O15" s="198">
        <v>2</v>
      </c>
    </row>
    <row r="16" spans="1:15" s="234" customFormat="1" ht="23.25">
      <c r="A16" s="235" t="s">
        <v>1863</v>
      </c>
      <c r="B16" s="236"/>
      <c r="C16" s="236"/>
      <c r="D16" s="236"/>
      <c r="E16" s="236"/>
      <c r="F16" s="236"/>
      <c r="G16" s="236"/>
      <c r="H16" s="236"/>
      <c r="I16" s="236"/>
      <c r="J16" s="237"/>
      <c r="K16" s="237"/>
      <c r="L16" s="237"/>
      <c r="M16" s="237"/>
      <c r="N16" s="237"/>
      <c r="O16" s="238" t="s">
        <v>1864</v>
      </c>
    </row>
    <row r="17" spans="1:15" ht="23.25">
      <c r="A17" s="1217" t="s">
        <v>2218</v>
      </c>
      <c r="B17" s="1218"/>
      <c r="C17" s="1218"/>
      <c r="D17" s="1218"/>
      <c r="E17" s="1218"/>
      <c r="F17" s="1218"/>
      <c r="G17" s="1218"/>
      <c r="H17" s="1218"/>
      <c r="I17" s="1218"/>
      <c r="J17" s="1218"/>
      <c r="K17" s="1218"/>
      <c r="L17" s="1218"/>
      <c r="M17" s="1218"/>
      <c r="N17" s="1218"/>
      <c r="O17" s="1219"/>
    </row>
    <row r="18" spans="1:15" ht="23.25" customHeight="1">
      <c r="A18" s="1208" t="s">
        <v>835</v>
      </c>
      <c r="B18" s="1209"/>
      <c r="C18" s="1209"/>
      <c r="D18" s="1209"/>
      <c r="E18" s="1209"/>
      <c r="F18" s="239"/>
      <c r="G18" s="239"/>
      <c r="H18" s="239"/>
      <c r="I18" s="239"/>
      <c r="J18" s="240"/>
      <c r="K18" s="240"/>
      <c r="L18" s="240"/>
      <c r="M18" s="240"/>
      <c r="N18" s="240"/>
      <c r="O18" s="241" t="s">
        <v>825</v>
      </c>
    </row>
    <row r="19" spans="1:15" ht="23.25">
      <c r="A19" s="242"/>
      <c r="B19" s="243"/>
      <c r="C19" s="244"/>
      <c r="D19" s="244"/>
      <c r="E19" s="244"/>
      <c r="F19" s="244"/>
      <c r="G19" s="244"/>
      <c r="H19" s="244"/>
      <c r="I19" s="244"/>
      <c r="J19" s="245"/>
      <c r="K19" s="245"/>
      <c r="L19" s="245"/>
      <c r="M19" s="245"/>
      <c r="N19" s="245"/>
      <c r="O19" s="210" t="s">
        <v>826</v>
      </c>
    </row>
    <row r="20" spans="1:15" ht="23.25">
      <c r="A20" s="246"/>
      <c r="B20" s="247"/>
      <c r="C20" s="247"/>
      <c r="D20" s="247"/>
      <c r="E20" s="247"/>
      <c r="F20" s="247"/>
      <c r="G20" s="247"/>
      <c r="H20" s="247"/>
      <c r="I20" s="247"/>
      <c r="J20" s="247"/>
      <c r="K20" s="247"/>
      <c r="L20" s="247"/>
      <c r="M20" s="247"/>
      <c r="N20" s="247"/>
      <c r="O20" s="248" t="s">
        <v>827</v>
      </c>
    </row>
  </sheetData>
  <sheetProtection/>
  <mergeCells count="3">
    <mergeCell ref="A5:A6"/>
    <mergeCell ref="A17:O17"/>
    <mergeCell ref="A18:E18"/>
  </mergeCells>
  <printOptions/>
  <pageMargins left="0.984251968503937" right="1.220472440944882" top="0.984251968503937" bottom="0.984251968503937" header="0.5118110236220472" footer="0.5118110236220472"/>
  <pageSetup fitToHeight="0" fitToWidth="1" horizontalDpi="600" verticalDpi="600" orientation="landscape" paperSize="9" scale="85" r:id="rId2"/>
  <headerFooter alignWithMargins="0">
    <oddFooter>&amp;Cหน้า 6-&amp;P</oddFooter>
  </headerFooter>
  <drawing r:id="rId1"/>
</worksheet>
</file>

<file path=xl/worksheets/sheet12.xml><?xml version="1.0" encoding="utf-8"?>
<worksheet xmlns="http://schemas.openxmlformats.org/spreadsheetml/2006/main" xmlns:r="http://schemas.openxmlformats.org/officeDocument/2006/relationships">
  <sheetPr codeName="Sheet18">
    <tabColor rgb="FF00B050"/>
  </sheetPr>
  <dimension ref="A1:F180"/>
  <sheetViews>
    <sheetView zoomScaleSheetLayoutView="100" zoomScalePageLayoutView="0" workbookViewId="0" topLeftCell="A1">
      <pane xSplit="1" ySplit="4" topLeftCell="B170" activePane="bottomRight" state="frozen"/>
      <selection pane="topLeft" activeCell="L7" sqref="L7"/>
      <selection pane="topRight" activeCell="L7" sqref="L7"/>
      <selection pane="bottomLeft" activeCell="L7" sqref="L7"/>
      <selection pane="bottomRight" activeCell="A177" sqref="A177:F177"/>
    </sheetView>
  </sheetViews>
  <sheetFormatPr defaultColWidth="10.66015625" defaultRowHeight="21"/>
  <cols>
    <col min="1" max="1" width="78" style="195" customWidth="1"/>
    <col min="2" max="2" width="6.33203125" style="195" customWidth="1"/>
    <col min="3" max="3" width="20.5" style="195" customWidth="1"/>
    <col min="4" max="4" width="34.33203125" style="195" customWidth="1"/>
    <col min="5" max="5" width="15.16015625" style="195" customWidth="1"/>
    <col min="6" max="6" width="17.33203125" style="195" customWidth="1"/>
    <col min="7" max="16384" width="10.66015625" style="195" customWidth="1"/>
  </cols>
  <sheetData>
    <row r="1" spans="1:6" ht="26.25">
      <c r="A1" s="1220" t="s">
        <v>1326</v>
      </c>
      <c r="B1" s="1221"/>
      <c r="C1" s="1221"/>
      <c r="D1" s="1221"/>
      <c r="E1" s="1221"/>
      <c r="F1" s="1222"/>
    </row>
    <row r="2" spans="1:6" ht="26.25">
      <c r="A2" s="223" t="s">
        <v>1886</v>
      </c>
      <c r="B2" s="224"/>
      <c r="C2" s="224"/>
      <c r="D2" s="224"/>
      <c r="E2" s="224"/>
      <c r="F2" s="225"/>
    </row>
    <row r="3" spans="1:6" ht="23.25">
      <c r="A3" s="484" t="s">
        <v>1868</v>
      </c>
      <c r="B3" s="699"/>
      <c r="C3" s="699"/>
      <c r="D3" s="485"/>
      <c r="E3" s="485"/>
      <c r="F3" s="486" t="s">
        <v>1869</v>
      </c>
    </row>
    <row r="4" spans="1:6" ht="23.25">
      <c r="A4" s="492" t="s">
        <v>1192</v>
      </c>
      <c r="B4" s="492" t="s">
        <v>1178</v>
      </c>
      <c r="C4" s="492" t="s">
        <v>1870</v>
      </c>
      <c r="D4" s="493" t="s">
        <v>1194</v>
      </c>
      <c r="E4" s="493" t="s">
        <v>1195</v>
      </c>
      <c r="F4" s="708" t="s">
        <v>1196</v>
      </c>
    </row>
    <row r="5" spans="1:6" ht="21" customHeight="1">
      <c r="A5" s="481" t="s">
        <v>1198</v>
      </c>
      <c r="B5" s="701" t="s">
        <v>1871</v>
      </c>
      <c r="C5" s="701">
        <v>2558</v>
      </c>
      <c r="D5" s="494" t="s">
        <v>1241</v>
      </c>
      <c r="E5" s="495" t="s">
        <v>1226</v>
      </c>
      <c r="F5" s="495"/>
    </row>
    <row r="6" spans="1:6" ht="21" customHeight="1">
      <c r="A6" s="482"/>
      <c r="B6" s="702"/>
      <c r="C6" s="702"/>
      <c r="D6" s="496" t="s">
        <v>1240</v>
      </c>
      <c r="E6" s="497" t="s">
        <v>1226</v>
      </c>
      <c r="F6" s="497"/>
    </row>
    <row r="7" spans="1:6" ht="21" customHeight="1">
      <c r="A7" s="482"/>
      <c r="B7" s="702"/>
      <c r="C7" s="702"/>
      <c r="D7" s="496" t="s">
        <v>1881</v>
      </c>
      <c r="E7" s="497" t="s">
        <v>1226</v>
      </c>
      <c r="F7" s="497"/>
    </row>
    <row r="8" spans="1:6" ht="21" customHeight="1">
      <c r="A8" s="482"/>
      <c r="B8" s="702"/>
      <c r="C8" s="702"/>
      <c r="D8" s="731" t="s">
        <v>1879</v>
      </c>
      <c r="E8" s="497" t="s">
        <v>1226</v>
      </c>
      <c r="F8" s="497"/>
    </row>
    <row r="9" spans="1:6" ht="21" customHeight="1">
      <c r="A9" s="482"/>
      <c r="B9" s="702"/>
      <c r="C9" s="702"/>
      <c r="D9" s="496" t="s">
        <v>1880</v>
      </c>
      <c r="E9" s="497"/>
      <c r="F9" s="497" t="s">
        <v>1226</v>
      </c>
    </row>
    <row r="10" spans="1:6" ht="21" customHeight="1">
      <c r="A10" s="481" t="s">
        <v>1199</v>
      </c>
      <c r="B10" s="701" t="s">
        <v>1871</v>
      </c>
      <c r="C10" s="701">
        <v>2558</v>
      </c>
      <c r="D10" s="494" t="s">
        <v>1242</v>
      </c>
      <c r="E10" s="495" t="s">
        <v>1226</v>
      </c>
      <c r="F10" s="495"/>
    </row>
    <row r="11" spans="1:6" ht="21" customHeight="1">
      <c r="A11" s="482"/>
      <c r="B11" s="702"/>
      <c r="C11" s="702"/>
      <c r="D11" s="496" t="s">
        <v>1243</v>
      </c>
      <c r="E11" s="497" t="s">
        <v>1226</v>
      </c>
      <c r="F11" s="497"/>
    </row>
    <row r="12" spans="1:6" ht="21" customHeight="1">
      <c r="A12" s="482"/>
      <c r="B12" s="702"/>
      <c r="C12" s="702"/>
      <c r="D12" s="496" t="s">
        <v>1244</v>
      </c>
      <c r="E12" s="497" t="s">
        <v>1226</v>
      </c>
      <c r="F12" s="497"/>
    </row>
    <row r="13" spans="1:6" ht="21" customHeight="1">
      <c r="A13" s="482"/>
      <c r="B13" s="702"/>
      <c r="C13" s="702"/>
      <c r="D13" s="496" t="s">
        <v>1245</v>
      </c>
      <c r="E13" s="497" t="s">
        <v>1226</v>
      </c>
      <c r="F13" s="497"/>
    </row>
    <row r="14" spans="1:6" ht="21" customHeight="1">
      <c r="A14" s="482"/>
      <c r="B14" s="702"/>
      <c r="C14" s="702"/>
      <c r="D14" s="496" t="s">
        <v>1885</v>
      </c>
      <c r="E14" s="497"/>
      <c r="F14" s="497" t="s">
        <v>1226</v>
      </c>
    </row>
    <row r="15" spans="1:6" ht="21" customHeight="1">
      <c r="A15" s="481" t="s">
        <v>1200</v>
      </c>
      <c r="B15" s="701" t="s">
        <v>1872</v>
      </c>
      <c r="C15" s="701">
        <v>2558</v>
      </c>
      <c r="D15" s="494" t="s">
        <v>1246</v>
      </c>
      <c r="E15" s="495" t="s">
        <v>1226</v>
      </c>
      <c r="F15" s="495"/>
    </row>
    <row r="16" spans="1:6" ht="21" customHeight="1">
      <c r="A16" s="482"/>
      <c r="B16" s="702"/>
      <c r="C16" s="702"/>
      <c r="D16" s="496" t="s">
        <v>1247</v>
      </c>
      <c r="E16" s="497" t="s">
        <v>1226</v>
      </c>
      <c r="F16" s="497"/>
    </row>
    <row r="17" spans="1:6" ht="21" customHeight="1">
      <c r="A17" s="482"/>
      <c r="B17" s="702"/>
      <c r="C17" s="702"/>
      <c r="D17" s="496" t="s">
        <v>1248</v>
      </c>
      <c r="E17" s="497"/>
      <c r="F17" s="497" t="s">
        <v>1226</v>
      </c>
    </row>
    <row r="18" spans="1:6" ht="21" customHeight="1">
      <c r="A18" s="482"/>
      <c r="B18" s="702"/>
      <c r="C18" s="702"/>
      <c r="D18" s="496" t="s">
        <v>1249</v>
      </c>
      <c r="E18" s="497"/>
      <c r="F18" s="497" t="s">
        <v>1226</v>
      </c>
    </row>
    <row r="19" spans="1:6" ht="21" customHeight="1">
      <c r="A19" s="482"/>
      <c r="B19" s="702"/>
      <c r="C19" s="702"/>
      <c r="D19" s="496" t="s">
        <v>1266</v>
      </c>
      <c r="E19" s="497" t="s">
        <v>1226</v>
      </c>
      <c r="F19" s="497"/>
    </row>
    <row r="20" spans="1:6" ht="21" customHeight="1">
      <c r="A20" s="481" t="s">
        <v>1201</v>
      </c>
      <c r="B20" s="701" t="s">
        <v>1873</v>
      </c>
      <c r="C20" s="701">
        <v>2558</v>
      </c>
      <c r="D20" s="494" t="s">
        <v>1246</v>
      </c>
      <c r="E20" s="495" t="s">
        <v>1226</v>
      </c>
      <c r="F20" s="495"/>
    </row>
    <row r="21" spans="1:6" ht="21" customHeight="1">
      <c r="A21" s="482"/>
      <c r="B21" s="702"/>
      <c r="C21" s="702"/>
      <c r="D21" s="496" t="s">
        <v>1247</v>
      </c>
      <c r="E21" s="497" t="s">
        <v>1226</v>
      </c>
      <c r="F21" s="497"/>
    </row>
    <row r="22" spans="1:6" ht="21" customHeight="1">
      <c r="A22" s="482"/>
      <c r="B22" s="702"/>
      <c r="C22" s="702"/>
      <c r="D22" s="496" t="s">
        <v>1248</v>
      </c>
      <c r="E22" s="497"/>
      <c r="F22" s="497" t="s">
        <v>1226</v>
      </c>
    </row>
    <row r="23" spans="1:6" ht="21" customHeight="1">
      <c r="A23" s="482"/>
      <c r="B23" s="702"/>
      <c r="C23" s="702"/>
      <c r="D23" s="496" t="s">
        <v>1249</v>
      </c>
      <c r="E23" s="497"/>
      <c r="F23" s="497" t="s">
        <v>1226</v>
      </c>
    </row>
    <row r="24" spans="1:6" ht="21" customHeight="1">
      <c r="A24" s="482"/>
      <c r="B24" s="702"/>
      <c r="C24" s="702"/>
      <c r="D24" s="496" t="s">
        <v>1266</v>
      </c>
      <c r="E24" s="497" t="s">
        <v>1226</v>
      </c>
      <c r="F24" s="497"/>
    </row>
    <row r="25" spans="1:6" ht="21" customHeight="1">
      <c r="A25" s="481" t="s">
        <v>1238</v>
      </c>
      <c r="B25" s="701" t="s">
        <v>1871</v>
      </c>
      <c r="C25" s="701">
        <v>2558</v>
      </c>
      <c r="D25" s="494" t="s">
        <v>1296</v>
      </c>
      <c r="E25" s="495" t="s">
        <v>1226</v>
      </c>
      <c r="F25" s="495"/>
    </row>
    <row r="26" spans="1:6" ht="21" customHeight="1">
      <c r="A26" s="482"/>
      <c r="B26" s="702"/>
      <c r="C26" s="702"/>
      <c r="D26" s="496" t="s">
        <v>1297</v>
      </c>
      <c r="E26" s="497"/>
      <c r="F26" s="497" t="s">
        <v>1226</v>
      </c>
    </row>
    <row r="27" spans="1:6" ht="21" customHeight="1">
      <c r="A27" s="482"/>
      <c r="B27" s="702"/>
      <c r="C27" s="702"/>
      <c r="D27" s="496" t="s">
        <v>1298</v>
      </c>
      <c r="E27" s="497"/>
      <c r="F27" s="497" t="s">
        <v>1226</v>
      </c>
    </row>
    <row r="28" spans="1:6" ht="21" customHeight="1">
      <c r="A28" s="482"/>
      <c r="B28" s="702"/>
      <c r="C28" s="702"/>
      <c r="D28" s="496" t="s">
        <v>1299</v>
      </c>
      <c r="E28" s="497"/>
      <c r="F28" s="497" t="s">
        <v>1226</v>
      </c>
    </row>
    <row r="29" spans="1:6" ht="21" customHeight="1">
      <c r="A29" s="483"/>
      <c r="B29" s="705"/>
      <c r="C29" s="705"/>
      <c r="D29" s="698" t="s">
        <v>1300</v>
      </c>
      <c r="E29" s="499" t="s">
        <v>1226</v>
      </c>
      <c r="F29" s="499"/>
    </row>
    <row r="30" spans="1:6" ht="21" customHeight="1">
      <c r="A30" s="481" t="s">
        <v>1202</v>
      </c>
      <c r="B30" s="701" t="s">
        <v>1871</v>
      </c>
      <c r="C30" s="701">
        <v>2558</v>
      </c>
      <c r="D30" s="494" t="s">
        <v>1292</v>
      </c>
      <c r="E30" s="495" t="s">
        <v>1226</v>
      </c>
      <c r="F30" s="495"/>
    </row>
    <row r="31" spans="1:6" ht="21" customHeight="1">
      <c r="A31" s="482"/>
      <c r="B31" s="702"/>
      <c r="C31" s="702"/>
      <c r="D31" s="496" t="s">
        <v>1293</v>
      </c>
      <c r="E31" s="497" t="s">
        <v>1226</v>
      </c>
      <c r="F31" s="497"/>
    </row>
    <row r="32" spans="1:6" ht="21" customHeight="1">
      <c r="A32" s="482"/>
      <c r="B32" s="702"/>
      <c r="C32" s="702"/>
      <c r="D32" s="496" t="s">
        <v>1294</v>
      </c>
      <c r="E32" s="497"/>
      <c r="F32" s="497" t="s">
        <v>1226</v>
      </c>
    </row>
    <row r="33" spans="1:6" ht="21" customHeight="1">
      <c r="A33" s="482"/>
      <c r="B33" s="702"/>
      <c r="C33" s="702"/>
      <c r="D33" s="496" t="s">
        <v>1295</v>
      </c>
      <c r="E33" s="497" t="s">
        <v>1226</v>
      </c>
      <c r="F33" s="497"/>
    </row>
    <row r="34" spans="1:6" ht="21" customHeight="1">
      <c r="A34" s="482"/>
      <c r="B34" s="702"/>
      <c r="C34" s="702"/>
      <c r="D34" s="496" t="s">
        <v>1912</v>
      </c>
      <c r="E34" s="497" t="s">
        <v>1226</v>
      </c>
      <c r="F34" s="497"/>
    </row>
    <row r="35" spans="1:6" ht="21" customHeight="1">
      <c r="A35" s="481" t="s">
        <v>1203</v>
      </c>
      <c r="B35" s="701" t="s">
        <v>1872</v>
      </c>
      <c r="C35" s="701">
        <v>2558</v>
      </c>
      <c r="D35" s="494" t="s">
        <v>1301</v>
      </c>
      <c r="E35" s="495" t="s">
        <v>1226</v>
      </c>
      <c r="F35" s="495"/>
    </row>
    <row r="36" spans="1:6" ht="21" customHeight="1">
      <c r="A36" s="482"/>
      <c r="B36" s="702"/>
      <c r="C36" s="702"/>
      <c r="D36" s="496" t="s">
        <v>1302</v>
      </c>
      <c r="E36" s="497" t="s">
        <v>1226</v>
      </c>
      <c r="F36" s="497"/>
    </row>
    <row r="37" spans="1:6" ht="21" customHeight="1">
      <c r="A37" s="482"/>
      <c r="B37" s="702"/>
      <c r="C37" s="702"/>
      <c r="D37" s="496" t="s">
        <v>1303</v>
      </c>
      <c r="E37" s="497" t="s">
        <v>1226</v>
      </c>
      <c r="F37" s="497"/>
    </row>
    <row r="38" spans="1:6" ht="21" customHeight="1">
      <c r="A38" s="482"/>
      <c r="B38" s="702"/>
      <c r="C38" s="702"/>
      <c r="D38" s="496" t="s">
        <v>1304</v>
      </c>
      <c r="E38" s="497" t="s">
        <v>1226</v>
      </c>
      <c r="F38" s="497"/>
    </row>
    <row r="39" spans="1:6" ht="21" customHeight="1">
      <c r="A39" s="482"/>
      <c r="B39" s="702"/>
      <c r="C39" s="702"/>
      <c r="D39" s="496" t="s">
        <v>1305</v>
      </c>
      <c r="E39" s="497" t="s">
        <v>1226</v>
      </c>
      <c r="F39" s="497"/>
    </row>
    <row r="40" spans="1:6" ht="21" customHeight="1">
      <c r="A40" s="481" t="s">
        <v>1191</v>
      </c>
      <c r="B40" s="701" t="s">
        <v>1873</v>
      </c>
      <c r="C40" s="701">
        <v>2558</v>
      </c>
      <c r="D40" s="494" t="s">
        <v>1306</v>
      </c>
      <c r="E40" s="495" t="s">
        <v>1226</v>
      </c>
      <c r="F40" s="495"/>
    </row>
    <row r="41" spans="1:6" ht="21" customHeight="1">
      <c r="A41" s="482"/>
      <c r="B41" s="702"/>
      <c r="C41" s="702"/>
      <c r="D41" s="496" t="s">
        <v>1307</v>
      </c>
      <c r="E41" s="497" t="s">
        <v>1226</v>
      </c>
      <c r="F41" s="497"/>
    </row>
    <row r="42" spans="1:6" ht="21" customHeight="1">
      <c r="A42" s="482"/>
      <c r="B42" s="702"/>
      <c r="C42" s="702"/>
      <c r="D42" s="496" t="s">
        <v>1308</v>
      </c>
      <c r="E42" s="497" t="s">
        <v>1226</v>
      </c>
      <c r="F42" s="497"/>
    </row>
    <row r="43" spans="1:6" ht="21" customHeight="1">
      <c r="A43" s="482"/>
      <c r="B43" s="702"/>
      <c r="C43" s="702"/>
      <c r="D43" s="496" t="s">
        <v>1309</v>
      </c>
      <c r="E43" s="497" t="s">
        <v>1226</v>
      </c>
      <c r="F43" s="497"/>
    </row>
    <row r="44" spans="1:6" ht="21" customHeight="1">
      <c r="A44" s="482"/>
      <c r="B44" s="702"/>
      <c r="C44" s="702"/>
      <c r="D44" s="496" t="s">
        <v>1305</v>
      </c>
      <c r="E44" s="497" t="s">
        <v>1226</v>
      </c>
      <c r="F44" s="497"/>
    </row>
    <row r="45" spans="1:6" ht="21" customHeight="1">
      <c r="A45" s="481" t="s">
        <v>1204</v>
      </c>
      <c r="B45" s="703" t="s">
        <v>1871</v>
      </c>
      <c r="C45" s="703">
        <v>2558</v>
      </c>
      <c r="D45" s="716" t="s">
        <v>1267</v>
      </c>
      <c r="E45" s="495" t="s">
        <v>1226</v>
      </c>
      <c r="F45" s="495"/>
    </row>
    <row r="46" spans="1:6" ht="21" customHeight="1">
      <c r="A46" s="482"/>
      <c r="B46" s="704"/>
      <c r="C46" s="704"/>
      <c r="D46" s="717" t="s">
        <v>1268</v>
      </c>
      <c r="E46" s="497" t="s">
        <v>1226</v>
      </c>
      <c r="F46" s="497"/>
    </row>
    <row r="47" spans="1:6" ht="21" customHeight="1">
      <c r="A47" s="482"/>
      <c r="B47" s="704"/>
      <c r="C47" s="704"/>
      <c r="D47" s="717" t="s">
        <v>1914</v>
      </c>
      <c r="E47" s="497"/>
      <c r="F47" s="497" t="s">
        <v>1226</v>
      </c>
    </row>
    <row r="48" spans="1:6" ht="21" customHeight="1">
      <c r="A48" s="482"/>
      <c r="B48" s="704"/>
      <c r="C48" s="704"/>
      <c r="D48" s="717" t="s">
        <v>1269</v>
      </c>
      <c r="E48" s="497" t="s">
        <v>1226</v>
      </c>
      <c r="F48" s="497"/>
    </row>
    <row r="49" spans="1:6" ht="21" customHeight="1">
      <c r="A49" s="482"/>
      <c r="B49" s="704"/>
      <c r="C49" s="704"/>
      <c r="D49" s="717" t="s">
        <v>1264</v>
      </c>
      <c r="E49" s="499" t="s">
        <v>1226</v>
      </c>
      <c r="F49" s="499"/>
    </row>
    <row r="50" spans="1:6" ht="21" customHeight="1">
      <c r="A50" s="481" t="s">
        <v>1205</v>
      </c>
      <c r="B50" s="701" t="s">
        <v>1871</v>
      </c>
      <c r="C50" s="701">
        <v>2558</v>
      </c>
      <c r="D50" s="719" t="s">
        <v>1270</v>
      </c>
      <c r="E50" s="495"/>
      <c r="F50" s="495" t="s">
        <v>1226</v>
      </c>
    </row>
    <row r="51" spans="1:6" ht="21" customHeight="1">
      <c r="A51" s="482"/>
      <c r="B51" s="704"/>
      <c r="C51" s="704"/>
      <c r="D51" s="787" t="s">
        <v>1272</v>
      </c>
      <c r="E51" s="790" t="s">
        <v>1265</v>
      </c>
      <c r="F51" s="497"/>
    </row>
    <row r="52" spans="1:6" ht="21" customHeight="1">
      <c r="A52" s="482"/>
      <c r="B52" s="704"/>
      <c r="C52" s="704"/>
      <c r="D52" s="787" t="s">
        <v>1271</v>
      </c>
      <c r="E52" s="790" t="s">
        <v>1265</v>
      </c>
      <c r="F52" s="497"/>
    </row>
    <row r="53" spans="1:6" ht="21" customHeight="1">
      <c r="A53" s="482"/>
      <c r="B53" s="704"/>
      <c r="C53" s="704"/>
      <c r="D53" s="787" t="s">
        <v>1274</v>
      </c>
      <c r="E53" s="497"/>
      <c r="F53" s="497" t="s">
        <v>1226</v>
      </c>
    </row>
    <row r="54" spans="1:6" ht="21" customHeight="1">
      <c r="A54" s="483"/>
      <c r="B54" s="901"/>
      <c r="C54" s="901"/>
      <c r="D54" s="902" t="s">
        <v>1273</v>
      </c>
      <c r="E54" s="499" t="s">
        <v>1226</v>
      </c>
      <c r="F54" s="499"/>
    </row>
    <row r="55" spans="1:6" ht="21" customHeight="1">
      <c r="A55" s="481" t="s">
        <v>1206</v>
      </c>
      <c r="B55" s="703" t="s">
        <v>1872</v>
      </c>
      <c r="C55" s="703">
        <v>2558</v>
      </c>
      <c r="D55" s="716" t="s">
        <v>1275</v>
      </c>
      <c r="E55" s="791" t="s">
        <v>1265</v>
      </c>
      <c r="F55" s="495"/>
    </row>
    <row r="56" spans="1:6" ht="21" customHeight="1">
      <c r="A56" s="482"/>
      <c r="B56" s="704"/>
      <c r="C56" s="704"/>
      <c r="D56" s="718" t="s">
        <v>1277</v>
      </c>
      <c r="E56" s="790" t="s">
        <v>1265</v>
      </c>
      <c r="F56" s="497"/>
    </row>
    <row r="57" spans="1:6" ht="21" customHeight="1">
      <c r="A57" s="482"/>
      <c r="B57" s="704"/>
      <c r="C57" s="704"/>
      <c r="D57" s="717" t="s">
        <v>1276</v>
      </c>
      <c r="E57" s="790" t="s">
        <v>1265</v>
      </c>
      <c r="F57" s="497"/>
    </row>
    <row r="58" spans="1:6" ht="21" customHeight="1">
      <c r="A58" s="482"/>
      <c r="B58" s="704"/>
      <c r="C58" s="704"/>
      <c r="D58" s="717" t="s">
        <v>1278</v>
      </c>
      <c r="E58" s="738"/>
      <c r="F58" s="497" t="s">
        <v>1226</v>
      </c>
    </row>
    <row r="59" spans="1:6" ht="21" customHeight="1">
      <c r="A59" s="482"/>
      <c r="B59" s="704"/>
      <c r="C59" s="704"/>
      <c r="D59" s="717" t="s">
        <v>1279</v>
      </c>
      <c r="E59" s="790" t="s">
        <v>1265</v>
      </c>
      <c r="F59" s="497"/>
    </row>
    <row r="60" spans="1:6" ht="21" customHeight="1">
      <c r="A60" s="481" t="s">
        <v>1207</v>
      </c>
      <c r="B60" s="701" t="s">
        <v>1872</v>
      </c>
      <c r="C60" s="701">
        <v>2558</v>
      </c>
      <c r="D60" s="719" t="s">
        <v>1280</v>
      </c>
      <c r="E60" s="791" t="s">
        <v>1265</v>
      </c>
      <c r="F60" s="495"/>
    </row>
    <row r="61" spans="1:6" ht="21" customHeight="1">
      <c r="A61" s="482"/>
      <c r="B61" s="704"/>
      <c r="C61" s="704"/>
      <c r="D61" s="717" t="s">
        <v>1281</v>
      </c>
      <c r="E61" s="738"/>
      <c r="F61" s="497" t="s">
        <v>1226</v>
      </c>
    </row>
    <row r="62" spans="1:6" ht="21" customHeight="1">
      <c r="A62" s="482"/>
      <c r="B62" s="704"/>
      <c r="C62" s="704"/>
      <c r="D62" s="723" t="s">
        <v>1917</v>
      </c>
      <c r="E62" s="790" t="s">
        <v>1265</v>
      </c>
      <c r="F62" s="497"/>
    </row>
    <row r="63" spans="1:6" ht="21" customHeight="1">
      <c r="A63" s="482"/>
      <c r="B63" s="704"/>
      <c r="C63" s="704"/>
      <c r="D63" s="718" t="s">
        <v>1282</v>
      </c>
      <c r="E63" s="790" t="s">
        <v>1265</v>
      </c>
      <c r="F63" s="497"/>
    </row>
    <row r="64" spans="1:6" ht="21" customHeight="1">
      <c r="A64" s="482"/>
      <c r="B64" s="704"/>
      <c r="C64" s="704"/>
      <c r="D64" s="718" t="s">
        <v>1283</v>
      </c>
      <c r="E64" s="497" t="s">
        <v>1226</v>
      </c>
      <c r="F64" s="497"/>
    </row>
    <row r="65" spans="1:6" ht="21" customHeight="1">
      <c r="A65" s="481" t="s">
        <v>1208</v>
      </c>
      <c r="B65" s="701" t="s">
        <v>1873</v>
      </c>
      <c r="C65" s="701">
        <v>2558</v>
      </c>
      <c r="D65" s="719" t="s">
        <v>1284</v>
      </c>
      <c r="E65" s="791" t="s">
        <v>1265</v>
      </c>
      <c r="F65" s="495"/>
    </row>
    <row r="66" spans="1:6" ht="21" customHeight="1">
      <c r="A66" s="482"/>
      <c r="B66" s="702"/>
      <c r="C66" s="702"/>
      <c r="D66" s="720" t="s">
        <v>1277</v>
      </c>
      <c r="E66" s="790" t="s">
        <v>1265</v>
      </c>
      <c r="F66" s="497"/>
    </row>
    <row r="67" spans="1:6" ht="21" customHeight="1">
      <c r="A67" s="482"/>
      <c r="B67" s="702"/>
      <c r="C67" s="702"/>
      <c r="D67" s="721" t="s">
        <v>1276</v>
      </c>
      <c r="E67" s="790" t="s">
        <v>1265</v>
      </c>
      <c r="F67" s="497"/>
    </row>
    <row r="68" spans="1:6" ht="21" customHeight="1">
      <c r="A68" s="482"/>
      <c r="B68" s="702"/>
      <c r="C68" s="702"/>
      <c r="D68" s="721" t="s">
        <v>1286</v>
      </c>
      <c r="E68" s="739" t="s">
        <v>1226</v>
      </c>
      <c r="F68" s="497"/>
    </row>
    <row r="69" spans="1:6" ht="21" customHeight="1">
      <c r="A69" s="482"/>
      <c r="B69" s="705"/>
      <c r="C69" s="705"/>
      <c r="D69" s="722" t="s">
        <v>1285</v>
      </c>
      <c r="E69" s="792"/>
      <c r="F69" s="499" t="s">
        <v>1226</v>
      </c>
    </row>
    <row r="70" spans="1:6" ht="21" customHeight="1">
      <c r="A70" s="481" t="s">
        <v>1209</v>
      </c>
      <c r="B70" s="704" t="s">
        <v>1873</v>
      </c>
      <c r="C70" s="704">
        <v>2558</v>
      </c>
      <c r="D70" s="717" t="s">
        <v>1287</v>
      </c>
      <c r="E70" s="790" t="s">
        <v>1265</v>
      </c>
      <c r="F70" s="497"/>
    </row>
    <row r="71" spans="1:6" ht="21" customHeight="1">
      <c r="A71" s="482"/>
      <c r="B71" s="704"/>
      <c r="C71" s="704"/>
      <c r="D71" s="717" t="s">
        <v>1281</v>
      </c>
      <c r="E71" s="738"/>
      <c r="F71" s="497" t="s">
        <v>1226</v>
      </c>
    </row>
    <row r="72" spans="1:6" ht="21" customHeight="1">
      <c r="A72" s="482"/>
      <c r="B72" s="704"/>
      <c r="C72" s="704"/>
      <c r="D72" s="717" t="s">
        <v>1288</v>
      </c>
      <c r="E72" s="790" t="s">
        <v>1265</v>
      </c>
      <c r="F72" s="497"/>
    </row>
    <row r="73" spans="1:6" ht="21" customHeight="1">
      <c r="A73" s="482"/>
      <c r="B73" s="704"/>
      <c r="C73" s="704"/>
      <c r="D73" s="718" t="s">
        <v>1282</v>
      </c>
      <c r="E73" s="790" t="s">
        <v>1265</v>
      </c>
      <c r="F73" s="497"/>
    </row>
    <row r="74" spans="1:6" ht="21" customHeight="1">
      <c r="A74" s="482"/>
      <c r="B74" s="704"/>
      <c r="C74" s="704"/>
      <c r="D74" s="718" t="s">
        <v>1283</v>
      </c>
      <c r="E74" s="790" t="s">
        <v>1265</v>
      </c>
      <c r="F74" s="497"/>
    </row>
    <row r="75" spans="1:6" ht="21" customHeight="1">
      <c r="A75" s="481" t="s">
        <v>1210</v>
      </c>
      <c r="B75" s="701" t="s">
        <v>1871</v>
      </c>
      <c r="C75" s="701">
        <v>2558</v>
      </c>
      <c r="D75" s="494" t="s">
        <v>1310</v>
      </c>
      <c r="E75" s="791" t="s">
        <v>1265</v>
      </c>
      <c r="F75" s="495"/>
    </row>
    <row r="76" spans="1:6" ht="21" customHeight="1">
      <c r="A76" s="482"/>
      <c r="B76" s="702"/>
      <c r="C76" s="702"/>
      <c r="D76" s="496" t="s">
        <v>1882</v>
      </c>
      <c r="E76" s="790" t="s">
        <v>1265</v>
      </c>
      <c r="F76" s="497"/>
    </row>
    <row r="77" spans="1:6" ht="21" customHeight="1">
      <c r="A77" s="482"/>
      <c r="B77" s="702"/>
      <c r="C77" s="702"/>
      <c r="D77" s="496" t="s">
        <v>1883</v>
      </c>
      <c r="E77" s="790" t="s">
        <v>1265</v>
      </c>
      <c r="F77" s="497"/>
    </row>
    <row r="78" spans="1:6" ht="21" customHeight="1">
      <c r="A78" s="482"/>
      <c r="B78" s="702"/>
      <c r="C78" s="702"/>
      <c r="D78" s="496" t="s">
        <v>1884</v>
      </c>
      <c r="E78" s="790" t="s">
        <v>1265</v>
      </c>
      <c r="F78" s="497"/>
    </row>
    <row r="79" spans="1:6" ht="21" customHeight="1">
      <c r="A79" s="483"/>
      <c r="B79" s="705"/>
      <c r="C79" s="705"/>
      <c r="D79" s="698" t="s">
        <v>1311</v>
      </c>
      <c r="E79" s="499"/>
      <c r="F79" s="792" t="s">
        <v>1265</v>
      </c>
    </row>
    <row r="80" spans="1:6" ht="21" customHeight="1">
      <c r="A80" s="498" t="s">
        <v>1190</v>
      </c>
      <c r="B80" s="706" t="s">
        <v>1871</v>
      </c>
      <c r="C80" s="706">
        <v>2558</v>
      </c>
      <c r="D80" s="494" t="s">
        <v>1312</v>
      </c>
      <c r="E80" s="791" t="s">
        <v>1265</v>
      </c>
      <c r="F80" s="495"/>
    </row>
    <row r="81" spans="1:6" ht="21" customHeight="1">
      <c r="A81" s="482"/>
      <c r="B81" s="702"/>
      <c r="C81" s="702"/>
      <c r="D81" s="496" t="s">
        <v>1313</v>
      </c>
      <c r="E81" s="793" t="s">
        <v>1265</v>
      </c>
      <c r="F81" s="497"/>
    </row>
    <row r="82" spans="1:6" ht="21" customHeight="1">
      <c r="A82" s="482"/>
      <c r="B82" s="702"/>
      <c r="C82" s="702"/>
      <c r="D82" s="496" t="s">
        <v>1314</v>
      </c>
      <c r="E82" s="497"/>
      <c r="F82" s="790" t="s">
        <v>1265</v>
      </c>
    </row>
    <row r="83" spans="1:6" ht="21" customHeight="1">
      <c r="A83" s="482"/>
      <c r="B83" s="702"/>
      <c r="C83" s="702"/>
      <c r="D83" s="496" t="s">
        <v>1315</v>
      </c>
      <c r="E83" s="790" t="s">
        <v>1265</v>
      </c>
      <c r="F83" s="497"/>
    </row>
    <row r="84" spans="1:6" ht="21" customHeight="1">
      <c r="A84" s="482"/>
      <c r="B84" s="702"/>
      <c r="C84" s="702"/>
      <c r="D84" s="496" t="s">
        <v>1316</v>
      </c>
      <c r="E84" s="790" t="s">
        <v>1265</v>
      </c>
      <c r="F84" s="497"/>
    </row>
    <row r="85" spans="1:6" ht="21" customHeight="1">
      <c r="A85" s="481" t="s">
        <v>1211</v>
      </c>
      <c r="B85" s="701" t="s">
        <v>1872</v>
      </c>
      <c r="C85" s="701">
        <v>2548</v>
      </c>
      <c r="D85" s="494" t="s">
        <v>1317</v>
      </c>
      <c r="E85" s="791" t="s">
        <v>1265</v>
      </c>
      <c r="F85" s="495"/>
    </row>
    <row r="86" spans="1:6" ht="21" customHeight="1">
      <c r="A86" s="482"/>
      <c r="B86" s="702"/>
      <c r="C86" s="702"/>
      <c r="D86" s="496" t="s">
        <v>1318</v>
      </c>
      <c r="E86" s="790" t="s">
        <v>1265</v>
      </c>
      <c r="F86" s="497"/>
    </row>
    <row r="87" spans="1:6" ht="21" customHeight="1">
      <c r="A87" s="482"/>
      <c r="B87" s="702"/>
      <c r="C87" s="702"/>
      <c r="D87" s="496" t="s">
        <v>1904</v>
      </c>
      <c r="E87" s="790" t="s">
        <v>1265</v>
      </c>
      <c r="F87" s="497"/>
    </row>
    <row r="88" spans="1:6" ht="21" customHeight="1">
      <c r="A88" s="482"/>
      <c r="B88" s="702"/>
      <c r="C88" s="702"/>
      <c r="D88" s="496" t="s">
        <v>1319</v>
      </c>
      <c r="E88" s="790" t="s">
        <v>1265</v>
      </c>
      <c r="F88" s="497"/>
    </row>
    <row r="89" spans="1:6" ht="21" customHeight="1">
      <c r="A89" s="482"/>
      <c r="B89" s="702"/>
      <c r="C89" s="702"/>
      <c r="D89" s="496" t="s">
        <v>1320</v>
      </c>
      <c r="E89" s="790" t="s">
        <v>1265</v>
      </c>
      <c r="F89" s="497"/>
    </row>
    <row r="90" spans="1:6" ht="21" customHeight="1">
      <c r="A90" s="481" t="s">
        <v>1212</v>
      </c>
      <c r="B90" s="701" t="s">
        <v>1872</v>
      </c>
      <c r="C90" s="701">
        <v>2548</v>
      </c>
      <c r="D90" s="494" t="s">
        <v>1321</v>
      </c>
      <c r="E90" s="791" t="s">
        <v>1265</v>
      </c>
      <c r="F90" s="495"/>
    </row>
    <row r="91" spans="1:6" ht="21" customHeight="1">
      <c r="A91" s="482"/>
      <c r="B91" s="702"/>
      <c r="C91" s="702"/>
      <c r="D91" s="496" t="s">
        <v>1918</v>
      </c>
      <c r="E91" s="790" t="s">
        <v>1265</v>
      </c>
      <c r="F91" s="497"/>
    </row>
    <row r="92" spans="1:6" ht="21" customHeight="1">
      <c r="A92" s="482"/>
      <c r="B92" s="702"/>
      <c r="C92" s="702"/>
      <c r="D92" s="496" t="s">
        <v>1919</v>
      </c>
      <c r="E92" s="790" t="s">
        <v>1265</v>
      </c>
      <c r="F92" s="497"/>
    </row>
    <row r="93" spans="1:6" ht="21" customHeight="1">
      <c r="A93" s="482"/>
      <c r="B93" s="702"/>
      <c r="C93" s="702"/>
      <c r="D93" s="496" t="s">
        <v>1319</v>
      </c>
      <c r="E93" s="790" t="s">
        <v>1265</v>
      </c>
      <c r="F93" s="790"/>
    </row>
    <row r="94" spans="1:6" ht="21" customHeight="1">
      <c r="A94" s="482"/>
      <c r="B94" s="702"/>
      <c r="C94" s="702"/>
      <c r="D94" s="496" t="s">
        <v>1906</v>
      </c>
      <c r="E94" s="790" t="s">
        <v>1265</v>
      </c>
      <c r="F94" s="790"/>
    </row>
    <row r="95" spans="1:6" ht="21" customHeight="1">
      <c r="A95" s="481" t="s">
        <v>1865</v>
      </c>
      <c r="B95" s="701" t="s">
        <v>1872</v>
      </c>
      <c r="C95" s="701">
        <v>2548</v>
      </c>
      <c r="D95" s="494" t="s">
        <v>1322</v>
      </c>
      <c r="E95" s="791" t="s">
        <v>1265</v>
      </c>
      <c r="F95" s="495"/>
    </row>
    <row r="96" spans="1:6" ht="21" customHeight="1">
      <c r="A96" s="482"/>
      <c r="B96" s="702"/>
      <c r="C96" s="702"/>
      <c r="D96" s="496" t="s">
        <v>1323</v>
      </c>
      <c r="E96" s="790" t="s">
        <v>1265</v>
      </c>
      <c r="F96" s="497"/>
    </row>
    <row r="97" spans="1:6" ht="21" customHeight="1">
      <c r="A97" s="482"/>
      <c r="B97" s="702"/>
      <c r="C97" s="702"/>
      <c r="D97" s="496" t="s">
        <v>1324</v>
      </c>
      <c r="E97" s="790" t="s">
        <v>1265</v>
      </c>
      <c r="F97" s="497"/>
    </row>
    <row r="98" spans="1:6" ht="21" customHeight="1">
      <c r="A98" s="482"/>
      <c r="B98" s="702"/>
      <c r="C98" s="702"/>
      <c r="D98" s="496" t="s">
        <v>1905</v>
      </c>
      <c r="E98" s="790" t="s">
        <v>1265</v>
      </c>
      <c r="F98" s="497"/>
    </row>
    <row r="99" spans="1:6" ht="21" customHeight="1">
      <c r="A99" s="482"/>
      <c r="B99" s="702"/>
      <c r="C99" s="702"/>
      <c r="D99" s="496" t="s">
        <v>1906</v>
      </c>
      <c r="E99" s="790" t="s">
        <v>1265</v>
      </c>
      <c r="F99" s="497"/>
    </row>
    <row r="100" spans="1:6" ht="21" customHeight="1">
      <c r="A100" s="481" t="s">
        <v>1213</v>
      </c>
      <c r="B100" s="701" t="s">
        <v>1873</v>
      </c>
      <c r="C100" s="701">
        <v>2548</v>
      </c>
      <c r="D100" s="494" t="s">
        <v>1317</v>
      </c>
      <c r="E100" s="791" t="s">
        <v>1265</v>
      </c>
      <c r="F100" s="495"/>
    </row>
    <row r="101" spans="1:6" ht="21" customHeight="1">
      <c r="A101" s="482"/>
      <c r="B101" s="702"/>
      <c r="C101" s="702"/>
      <c r="D101" s="496" t="s">
        <v>1318</v>
      </c>
      <c r="E101" s="790" t="s">
        <v>1265</v>
      </c>
      <c r="F101" s="497"/>
    </row>
    <row r="102" spans="1:6" ht="21" customHeight="1">
      <c r="A102" s="482"/>
      <c r="B102" s="702"/>
      <c r="C102" s="702"/>
      <c r="D102" s="496" t="s">
        <v>1904</v>
      </c>
      <c r="E102" s="790" t="s">
        <v>1265</v>
      </c>
      <c r="F102" s="497"/>
    </row>
    <row r="103" spans="1:6" ht="21" customHeight="1">
      <c r="A103" s="482"/>
      <c r="B103" s="702"/>
      <c r="C103" s="702"/>
      <c r="D103" s="496" t="s">
        <v>1319</v>
      </c>
      <c r="E103" s="790" t="s">
        <v>1265</v>
      </c>
      <c r="F103" s="497"/>
    </row>
    <row r="104" spans="1:6" ht="21" customHeight="1">
      <c r="A104" s="483"/>
      <c r="B104" s="705"/>
      <c r="C104" s="705"/>
      <c r="D104" s="698" t="s">
        <v>1320</v>
      </c>
      <c r="E104" s="792" t="s">
        <v>1265</v>
      </c>
      <c r="F104" s="499"/>
    </row>
    <row r="105" spans="1:6" ht="21" customHeight="1">
      <c r="A105" s="481" t="s">
        <v>1214</v>
      </c>
      <c r="B105" s="701" t="s">
        <v>1871</v>
      </c>
      <c r="C105" s="701">
        <v>2558</v>
      </c>
      <c r="D105" s="743" t="s">
        <v>1289</v>
      </c>
      <c r="E105" s="495" t="s">
        <v>1226</v>
      </c>
      <c r="F105" s="495"/>
    </row>
    <row r="106" spans="1:6" ht="21" customHeight="1">
      <c r="A106" s="482"/>
      <c r="B106" s="702"/>
      <c r="C106" s="702"/>
      <c r="D106" s="744" t="s">
        <v>1931</v>
      </c>
      <c r="E106" s="497"/>
      <c r="F106" s="497" t="s">
        <v>1226</v>
      </c>
    </row>
    <row r="107" spans="1:6" ht="21" customHeight="1">
      <c r="A107" s="482"/>
      <c r="B107" s="702"/>
      <c r="C107" s="702"/>
      <c r="D107" s="720" t="s">
        <v>1932</v>
      </c>
      <c r="E107" s="790"/>
      <c r="F107" s="497" t="s">
        <v>1226</v>
      </c>
    </row>
    <row r="108" spans="1:6" ht="21" customHeight="1">
      <c r="A108" s="482"/>
      <c r="B108" s="702"/>
      <c r="C108" s="702"/>
      <c r="D108" s="720" t="s">
        <v>1933</v>
      </c>
      <c r="E108" s="497" t="s">
        <v>1226</v>
      </c>
      <c r="F108" s="497"/>
    </row>
    <row r="109" spans="1:6" ht="21" customHeight="1">
      <c r="A109" s="482"/>
      <c r="B109" s="702"/>
      <c r="C109" s="702"/>
      <c r="D109" s="745" t="s">
        <v>1934</v>
      </c>
      <c r="E109" s="497" t="s">
        <v>1226</v>
      </c>
      <c r="F109" s="497"/>
    </row>
    <row r="110" spans="1:6" ht="21" customHeight="1">
      <c r="A110" s="481" t="s">
        <v>1215</v>
      </c>
      <c r="B110" s="701" t="s">
        <v>1872</v>
      </c>
      <c r="C110" s="701">
        <v>2558</v>
      </c>
      <c r="D110" s="720" t="s">
        <v>2067</v>
      </c>
      <c r="E110" s="742" t="s">
        <v>1226</v>
      </c>
      <c r="F110" s="495"/>
    </row>
    <row r="111" spans="1:6" ht="21" customHeight="1">
      <c r="A111" s="482"/>
      <c r="B111" s="702"/>
      <c r="C111" s="702"/>
      <c r="D111" s="788" t="s">
        <v>2068</v>
      </c>
      <c r="E111" s="788"/>
      <c r="F111" s="725" t="s">
        <v>1226</v>
      </c>
    </row>
    <row r="112" spans="1:6" ht="21" customHeight="1">
      <c r="A112" s="482"/>
      <c r="B112" s="702"/>
      <c r="C112" s="702"/>
      <c r="D112" s="720" t="s">
        <v>2069</v>
      </c>
      <c r="E112" s="725" t="s">
        <v>1226</v>
      </c>
      <c r="F112" s="497"/>
    </row>
    <row r="113" spans="1:6" ht="21" customHeight="1">
      <c r="A113" s="482"/>
      <c r="B113" s="702"/>
      <c r="C113" s="702"/>
      <c r="D113" s="720" t="s">
        <v>1290</v>
      </c>
      <c r="E113" s="725" t="s">
        <v>1226</v>
      </c>
      <c r="F113" s="497"/>
    </row>
    <row r="114" spans="1:6" ht="21" customHeight="1">
      <c r="A114" s="482"/>
      <c r="B114" s="702"/>
      <c r="C114" s="702"/>
      <c r="D114" s="745" t="s">
        <v>1291</v>
      </c>
      <c r="E114" s="725" t="s">
        <v>1226</v>
      </c>
      <c r="F114" s="497"/>
    </row>
    <row r="115" spans="1:6" ht="21" customHeight="1">
      <c r="A115" s="481" t="s">
        <v>1216</v>
      </c>
      <c r="B115" s="701" t="s">
        <v>1873</v>
      </c>
      <c r="C115" s="701">
        <v>2558</v>
      </c>
      <c r="D115" s="720" t="s">
        <v>2067</v>
      </c>
      <c r="E115" s="742" t="s">
        <v>1226</v>
      </c>
      <c r="F115" s="495"/>
    </row>
    <row r="116" spans="1:6" ht="21" customHeight="1">
      <c r="A116" s="482"/>
      <c r="B116" s="702"/>
      <c r="C116" s="702"/>
      <c r="D116" s="788" t="s">
        <v>2068</v>
      </c>
      <c r="E116" s="788"/>
      <c r="F116" s="725" t="s">
        <v>1226</v>
      </c>
    </row>
    <row r="117" spans="1:6" ht="21" customHeight="1">
      <c r="A117" s="482"/>
      <c r="B117" s="702"/>
      <c r="C117" s="702"/>
      <c r="D117" s="720" t="s">
        <v>2069</v>
      </c>
      <c r="E117" s="725" t="s">
        <v>1226</v>
      </c>
      <c r="F117" s="497"/>
    </row>
    <row r="118" spans="1:6" ht="21" customHeight="1">
      <c r="A118" s="482"/>
      <c r="B118" s="702"/>
      <c r="C118" s="702"/>
      <c r="D118" s="720" t="s">
        <v>1290</v>
      </c>
      <c r="E118" s="725" t="s">
        <v>1226</v>
      </c>
      <c r="F118" s="497"/>
    </row>
    <row r="119" spans="1:6" ht="21" customHeight="1">
      <c r="A119" s="482"/>
      <c r="B119" s="702"/>
      <c r="C119" s="702"/>
      <c r="D119" s="745" t="s">
        <v>1291</v>
      </c>
      <c r="E119" s="725" t="s">
        <v>1226</v>
      </c>
      <c r="F119" s="497"/>
    </row>
    <row r="120" spans="1:6" ht="21" customHeight="1">
      <c r="A120" s="481" t="s">
        <v>1217</v>
      </c>
      <c r="B120" s="701" t="s">
        <v>1871</v>
      </c>
      <c r="C120" s="701">
        <v>2548</v>
      </c>
      <c r="D120" s="736" t="s">
        <v>1254</v>
      </c>
      <c r="E120" s="742" t="s">
        <v>1226</v>
      </c>
      <c r="F120" s="737"/>
    </row>
    <row r="121" spans="1:6" ht="21" customHeight="1">
      <c r="A121" s="482"/>
      <c r="B121" s="702"/>
      <c r="C121" s="702"/>
      <c r="D121" s="738" t="s">
        <v>1255</v>
      </c>
      <c r="E121" s="739"/>
      <c r="F121" s="725" t="s">
        <v>1226</v>
      </c>
    </row>
    <row r="122" spans="1:6" ht="21" customHeight="1">
      <c r="A122" s="482"/>
      <c r="B122" s="702"/>
      <c r="C122" s="702"/>
      <c r="D122" s="738" t="s">
        <v>1256</v>
      </c>
      <c r="E122" s="739" t="s">
        <v>1226</v>
      </c>
      <c r="F122" s="725"/>
    </row>
    <row r="123" spans="1:6" ht="21" customHeight="1">
      <c r="A123" s="482"/>
      <c r="B123" s="702"/>
      <c r="C123" s="702"/>
      <c r="D123" s="738" t="s">
        <v>1257</v>
      </c>
      <c r="E123" s="725" t="s">
        <v>1226</v>
      </c>
      <c r="F123" s="739"/>
    </row>
    <row r="124" spans="1:6" ht="21" customHeight="1">
      <c r="A124" s="482"/>
      <c r="B124" s="702"/>
      <c r="C124" s="702"/>
      <c r="D124" s="740" t="s">
        <v>1258</v>
      </c>
      <c r="E124" s="725" t="s">
        <v>1226</v>
      </c>
      <c r="F124" s="741"/>
    </row>
    <row r="125" spans="1:6" ht="21" customHeight="1">
      <c r="A125" s="481" t="s">
        <v>1218</v>
      </c>
      <c r="B125" s="701" t="s">
        <v>1871</v>
      </c>
      <c r="C125" s="701">
        <v>2548</v>
      </c>
      <c r="D125" s="736" t="s">
        <v>1259</v>
      </c>
      <c r="E125" s="737" t="s">
        <v>1226</v>
      </c>
      <c r="F125" s="725"/>
    </row>
    <row r="126" spans="1:6" ht="21" customHeight="1">
      <c r="A126" s="482"/>
      <c r="B126" s="702"/>
      <c r="C126" s="702"/>
      <c r="D126" s="738" t="s">
        <v>1260</v>
      </c>
      <c r="E126" s="739"/>
      <c r="F126" s="725" t="s">
        <v>1226</v>
      </c>
    </row>
    <row r="127" spans="1:6" ht="21" customHeight="1">
      <c r="A127" s="482"/>
      <c r="B127" s="702"/>
      <c r="C127" s="702"/>
      <c r="D127" s="738" t="s">
        <v>1261</v>
      </c>
      <c r="E127" s="739"/>
      <c r="F127" s="725" t="s">
        <v>1226</v>
      </c>
    </row>
    <row r="128" spans="1:6" ht="21" customHeight="1">
      <c r="A128" s="482"/>
      <c r="B128" s="702"/>
      <c r="C128" s="702"/>
      <c r="D128" s="738" t="s">
        <v>1262</v>
      </c>
      <c r="E128" s="739" t="s">
        <v>1226</v>
      </c>
      <c r="F128" s="739"/>
    </row>
    <row r="129" spans="1:6" ht="21" customHeight="1">
      <c r="A129" s="482"/>
      <c r="B129" s="702"/>
      <c r="C129" s="702"/>
      <c r="D129" s="740" t="s">
        <v>1263</v>
      </c>
      <c r="E129" s="741"/>
      <c r="F129" s="725" t="s">
        <v>1226</v>
      </c>
    </row>
    <row r="130" spans="1:6" ht="23.25">
      <c r="A130" s="481" t="s">
        <v>1219</v>
      </c>
      <c r="B130" s="701" t="s">
        <v>1872</v>
      </c>
      <c r="C130" s="701">
        <v>2548</v>
      </c>
      <c r="D130" s="789" t="s">
        <v>1929</v>
      </c>
      <c r="E130" s="739" t="s">
        <v>1226</v>
      </c>
      <c r="F130" s="729"/>
    </row>
    <row r="131" spans="1:6" ht="21" customHeight="1">
      <c r="A131" s="482"/>
      <c r="B131" s="702"/>
      <c r="C131" s="702"/>
      <c r="D131" s="738" t="s">
        <v>1930</v>
      </c>
      <c r="E131" s="739" t="s">
        <v>1226</v>
      </c>
      <c r="F131" s="786"/>
    </row>
    <row r="132" spans="1:6" ht="23.25">
      <c r="A132" s="903" t="s">
        <v>1220</v>
      </c>
      <c r="B132" s="904" t="s">
        <v>1872</v>
      </c>
      <c r="C132" s="904">
        <v>2548</v>
      </c>
      <c r="D132" s="905" t="s">
        <v>1197</v>
      </c>
      <c r="E132" s="906" t="s">
        <v>1226</v>
      </c>
      <c r="F132" s="900"/>
    </row>
    <row r="133" spans="1:6" ht="23.25">
      <c r="A133" s="481" t="s">
        <v>1221</v>
      </c>
      <c r="B133" s="701" t="s">
        <v>1873</v>
      </c>
      <c r="C133" s="701">
        <v>2548</v>
      </c>
      <c r="D133" s="736" t="s">
        <v>1197</v>
      </c>
      <c r="E133" s="737" t="s">
        <v>1226</v>
      </c>
      <c r="F133" s="900"/>
    </row>
    <row r="134" spans="1:6" ht="23.25">
      <c r="A134" s="481" t="s">
        <v>1222</v>
      </c>
      <c r="B134" s="701" t="s">
        <v>1871</v>
      </c>
      <c r="C134" s="701">
        <v>2558</v>
      </c>
      <c r="D134" s="728" t="s">
        <v>1231</v>
      </c>
      <c r="E134" s="729"/>
      <c r="F134" s="729"/>
    </row>
    <row r="135" spans="1:6" ht="21" customHeight="1">
      <c r="A135" s="482"/>
      <c r="B135" s="702"/>
      <c r="C135" s="702"/>
      <c r="D135" s="496" t="s">
        <v>1227</v>
      </c>
      <c r="E135" s="497" t="s">
        <v>1226</v>
      </c>
      <c r="F135" s="497"/>
    </row>
    <row r="136" spans="1:6" ht="21" customHeight="1">
      <c r="A136" s="482"/>
      <c r="B136" s="702"/>
      <c r="C136" s="702"/>
      <c r="D136" s="496" t="s">
        <v>1228</v>
      </c>
      <c r="E136" s="497" t="s">
        <v>1226</v>
      </c>
      <c r="F136" s="725"/>
    </row>
    <row r="137" spans="1:6" ht="21" customHeight="1">
      <c r="A137" s="482"/>
      <c r="B137" s="702"/>
      <c r="C137" s="702"/>
      <c r="D137" s="496" t="s">
        <v>1229</v>
      </c>
      <c r="E137" s="497" t="s">
        <v>1226</v>
      </c>
      <c r="F137" s="725"/>
    </row>
    <row r="138" spans="1:6" ht="21" customHeight="1">
      <c r="A138" s="482"/>
      <c r="B138" s="702"/>
      <c r="C138" s="702"/>
      <c r="D138" s="496" t="s">
        <v>1920</v>
      </c>
      <c r="E138" s="725" t="s">
        <v>1226</v>
      </c>
      <c r="F138" s="497"/>
    </row>
    <row r="139" spans="1:6" ht="21" customHeight="1">
      <c r="A139" s="482"/>
      <c r="B139" s="702"/>
      <c r="C139" s="702"/>
      <c r="D139" s="496" t="s">
        <v>1921</v>
      </c>
      <c r="E139" s="725" t="s">
        <v>1226</v>
      </c>
      <c r="F139" s="497"/>
    </row>
    <row r="140" spans="1:6" ht="21" customHeight="1">
      <c r="A140" s="482"/>
      <c r="B140" s="702"/>
      <c r="C140" s="702"/>
      <c r="D140" s="730" t="s">
        <v>1230</v>
      </c>
      <c r="E140" s="497"/>
      <c r="F140" s="497"/>
    </row>
    <row r="141" spans="1:6" ht="21" customHeight="1">
      <c r="A141" s="482"/>
      <c r="B141" s="702"/>
      <c r="C141" s="702"/>
      <c r="D141" s="496" t="s">
        <v>1922</v>
      </c>
      <c r="E141" s="725" t="s">
        <v>1226</v>
      </c>
      <c r="F141" s="725"/>
    </row>
    <row r="142" spans="1:6" ht="21" customHeight="1">
      <c r="A142" s="482"/>
      <c r="B142" s="702"/>
      <c r="C142" s="702"/>
      <c r="D142" s="496" t="s">
        <v>1232</v>
      </c>
      <c r="E142" s="725" t="s">
        <v>1226</v>
      </c>
      <c r="F142" s="725"/>
    </row>
    <row r="143" spans="1:6" ht="21" customHeight="1">
      <c r="A143" s="482"/>
      <c r="B143" s="702"/>
      <c r="C143" s="702"/>
      <c r="D143" s="731" t="s">
        <v>1923</v>
      </c>
      <c r="E143" s="725" t="s">
        <v>1226</v>
      </c>
      <c r="F143" s="725"/>
    </row>
    <row r="144" spans="1:6" ht="21" customHeight="1">
      <c r="A144" s="482"/>
      <c r="B144" s="702"/>
      <c r="C144" s="702"/>
      <c r="D144" s="496" t="s">
        <v>1924</v>
      </c>
      <c r="E144" s="725" t="s">
        <v>1226</v>
      </c>
      <c r="F144" s="725"/>
    </row>
    <row r="145" spans="1:6" ht="21" customHeight="1">
      <c r="A145" s="482"/>
      <c r="B145" s="702"/>
      <c r="C145" s="702"/>
      <c r="D145" s="496" t="s">
        <v>2059</v>
      </c>
      <c r="E145" s="497"/>
      <c r="F145" s="725" t="s">
        <v>1226</v>
      </c>
    </row>
    <row r="146" spans="1:6" ht="21" customHeight="1">
      <c r="A146" s="482"/>
      <c r="B146" s="702"/>
      <c r="C146" s="702"/>
      <c r="D146" s="496" t="s">
        <v>2060</v>
      </c>
      <c r="E146" s="499"/>
      <c r="F146" s="725" t="s">
        <v>1226</v>
      </c>
    </row>
    <row r="147" spans="1:6" ht="23.25">
      <c r="A147" s="481" t="s">
        <v>1223</v>
      </c>
      <c r="B147" s="701" t="s">
        <v>1872</v>
      </c>
      <c r="C147" s="701">
        <v>2558</v>
      </c>
      <c r="D147" s="724" t="s">
        <v>1233</v>
      </c>
      <c r="E147" s="725" t="s">
        <v>1226</v>
      </c>
      <c r="F147" s="729"/>
    </row>
    <row r="148" spans="1:6" ht="21" customHeight="1">
      <c r="A148" s="482"/>
      <c r="B148" s="702"/>
      <c r="C148" s="702"/>
      <c r="D148" s="726" t="s">
        <v>1234</v>
      </c>
      <c r="E148" s="497"/>
      <c r="F148" s="725" t="s">
        <v>1226</v>
      </c>
    </row>
    <row r="149" spans="1:6" ht="21" customHeight="1">
      <c r="A149" s="482"/>
      <c r="B149" s="702"/>
      <c r="C149" s="702"/>
      <c r="D149" s="732" t="s">
        <v>1235</v>
      </c>
      <c r="E149" s="497"/>
      <c r="F149" s="725" t="s">
        <v>1226</v>
      </c>
    </row>
    <row r="150" spans="1:6" ht="21" customHeight="1">
      <c r="A150" s="482"/>
      <c r="B150" s="702"/>
      <c r="C150" s="702"/>
      <c r="D150" s="726" t="s">
        <v>1236</v>
      </c>
      <c r="E150" s="497" t="s">
        <v>1226</v>
      </c>
      <c r="F150" s="725"/>
    </row>
    <row r="151" spans="1:6" ht="21" customHeight="1">
      <c r="A151" s="482"/>
      <c r="B151" s="702"/>
      <c r="C151" s="702"/>
      <c r="D151" s="698" t="s">
        <v>1237</v>
      </c>
      <c r="E151" s="499" t="s">
        <v>1226</v>
      </c>
      <c r="F151" s="725"/>
    </row>
    <row r="152" spans="1:6" ht="23.25">
      <c r="A152" s="481" t="s">
        <v>1224</v>
      </c>
      <c r="B152" s="701" t="s">
        <v>1873</v>
      </c>
      <c r="C152" s="701">
        <v>2558</v>
      </c>
      <c r="D152" s="727" t="s">
        <v>1233</v>
      </c>
      <c r="E152" s="725" t="s">
        <v>1226</v>
      </c>
      <c r="F152" s="729"/>
    </row>
    <row r="153" spans="1:6" ht="23.25">
      <c r="A153" s="482"/>
      <c r="B153" s="702"/>
      <c r="C153" s="702"/>
      <c r="D153" s="726" t="s">
        <v>1234</v>
      </c>
      <c r="E153" s="497"/>
      <c r="F153" s="725" t="s">
        <v>1226</v>
      </c>
    </row>
    <row r="154" spans="1:6" ht="21" customHeight="1">
      <c r="A154" s="482"/>
      <c r="B154" s="702"/>
      <c r="C154" s="702"/>
      <c r="D154" s="732" t="s">
        <v>1235</v>
      </c>
      <c r="E154" s="497"/>
      <c r="F154" s="725" t="s">
        <v>1226</v>
      </c>
    </row>
    <row r="155" spans="1:6" ht="23.25">
      <c r="A155" s="482"/>
      <c r="B155" s="702"/>
      <c r="C155" s="702"/>
      <c r="D155" s="726" t="s">
        <v>1236</v>
      </c>
      <c r="E155" s="497" t="s">
        <v>1226</v>
      </c>
      <c r="F155" s="725"/>
    </row>
    <row r="156" spans="1:6" ht="21" customHeight="1">
      <c r="A156" s="483"/>
      <c r="B156" s="705"/>
      <c r="C156" s="705"/>
      <c r="D156" s="698" t="s">
        <v>1237</v>
      </c>
      <c r="E156" s="499" t="s">
        <v>1226</v>
      </c>
      <c r="F156" s="899"/>
    </row>
    <row r="157" spans="1:6" ht="23.25">
      <c r="A157" s="481" t="s">
        <v>1225</v>
      </c>
      <c r="B157" s="701" t="s">
        <v>1872</v>
      </c>
      <c r="C157" s="701">
        <v>2558</v>
      </c>
      <c r="D157" s="494" t="s">
        <v>1250</v>
      </c>
      <c r="E157" s="733"/>
      <c r="F157" s="729" t="s">
        <v>1226</v>
      </c>
    </row>
    <row r="158" spans="1:6" ht="21" customHeight="1">
      <c r="A158" s="482"/>
      <c r="B158" s="702"/>
      <c r="C158" s="702"/>
      <c r="D158" s="496" t="s">
        <v>1251</v>
      </c>
      <c r="E158" s="734" t="s">
        <v>1226</v>
      </c>
      <c r="F158" s="497"/>
    </row>
    <row r="159" spans="1:6" ht="21" customHeight="1">
      <c r="A159" s="482"/>
      <c r="B159" s="702"/>
      <c r="C159" s="702"/>
      <c r="D159" s="496" t="s">
        <v>1927</v>
      </c>
      <c r="E159" s="735"/>
      <c r="F159" s="497" t="s">
        <v>1226</v>
      </c>
    </row>
    <row r="160" spans="1:6" ht="21" customHeight="1">
      <c r="A160" s="482"/>
      <c r="B160" s="702"/>
      <c r="C160" s="702"/>
      <c r="D160" s="496" t="s">
        <v>1252</v>
      </c>
      <c r="E160" s="734" t="s">
        <v>1226</v>
      </c>
      <c r="F160" s="497"/>
    </row>
    <row r="161" spans="1:6" ht="21" customHeight="1">
      <c r="A161" s="482"/>
      <c r="B161" s="702"/>
      <c r="C161" s="702"/>
      <c r="D161" s="496" t="s">
        <v>1253</v>
      </c>
      <c r="E161" s="734" t="s">
        <v>1226</v>
      </c>
      <c r="F161" s="497"/>
    </row>
    <row r="162" spans="1:6" ht="21" customHeight="1">
      <c r="A162" s="481" t="s">
        <v>1866</v>
      </c>
      <c r="B162" s="701" t="s">
        <v>1872</v>
      </c>
      <c r="C162" s="707">
        <v>2548</v>
      </c>
      <c r="D162" s="494" t="s">
        <v>1874</v>
      </c>
      <c r="E162" s="697" t="s">
        <v>1226</v>
      </c>
      <c r="F162" s="495"/>
    </row>
    <row r="163" spans="1:6" ht="21" customHeight="1">
      <c r="A163" s="482"/>
      <c r="B163" s="702"/>
      <c r="C163" s="702"/>
      <c r="D163" s="496" t="s">
        <v>1875</v>
      </c>
      <c r="E163" s="490" t="s">
        <v>1226</v>
      </c>
      <c r="F163" s="497"/>
    </row>
    <row r="164" spans="1:6" ht="21" customHeight="1">
      <c r="A164" s="482"/>
      <c r="B164" s="702"/>
      <c r="C164" s="702"/>
      <c r="D164" s="496" t="s">
        <v>1876</v>
      </c>
      <c r="E164" s="490"/>
      <c r="F164" s="497" t="s">
        <v>1226</v>
      </c>
    </row>
    <row r="165" spans="1:6" ht="21" customHeight="1">
      <c r="A165" s="482"/>
      <c r="B165" s="702"/>
      <c r="C165" s="702"/>
      <c r="D165" s="496" t="s">
        <v>1877</v>
      </c>
      <c r="E165" s="490" t="s">
        <v>1226</v>
      </c>
      <c r="F165" s="497"/>
    </row>
    <row r="166" spans="1:6" ht="21" customHeight="1">
      <c r="A166" s="483"/>
      <c r="B166" s="705"/>
      <c r="C166" s="705"/>
      <c r="D166" s="698" t="s">
        <v>1878</v>
      </c>
      <c r="E166" s="491" t="s">
        <v>1226</v>
      </c>
      <c r="F166" s="499"/>
    </row>
    <row r="167" spans="1:6" ht="21" customHeight="1">
      <c r="A167" s="481" t="s">
        <v>1867</v>
      </c>
      <c r="B167" s="701" t="s">
        <v>1873</v>
      </c>
      <c r="C167" s="707">
        <v>2548</v>
      </c>
      <c r="D167" s="494" t="s">
        <v>1874</v>
      </c>
      <c r="E167" s="697" t="s">
        <v>1226</v>
      </c>
      <c r="F167" s="495"/>
    </row>
    <row r="168" spans="1:6" ht="21" customHeight="1">
      <c r="A168" s="482"/>
      <c r="B168" s="702"/>
      <c r="C168" s="702"/>
      <c r="D168" s="496" t="s">
        <v>1875</v>
      </c>
      <c r="E168" s="490" t="s">
        <v>1226</v>
      </c>
      <c r="F168" s="497"/>
    </row>
    <row r="169" spans="1:6" ht="21" customHeight="1">
      <c r="A169" s="482"/>
      <c r="B169" s="702"/>
      <c r="C169" s="702"/>
      <c r="D169" s="496" t="s">
        <v>1876</v>
      </c>
      <c r="E169" s="490"/>
      <c r="F169" s="497" t="s">
        <v>1226</v>
      </c>
    </row>
    <row r="170" spans="1:6" ht="21" customHeight="1">
      <c r="A170" s="482"/>
      <c r="B170" s="702"/>
      <c r="C170" s="702"/>
      <c r="D170" s="496" t="s">
        <v>1877</v>
      </c>
      <c r="E170" s="490" t="s">
        <v>1226</v>
      </c>
      <c r="F170" s="497"/>
    </row>
    <row r="171" spans="1:6" ht="21" customHeight="1">
      <c r="A171" s="483"/>
      <c r="B171" s="705"/>
      <c r="C171" s="705"/>
      <c r="D171" s="698" t="s">
        <v>1878</v>
      </c>
      <c r="E171" s="491" t="s">
        <v>1226</v>
      </c>
      <c r="F171" s="499"/>
    </row>
    <row r="172" spans="1:6" s="234" customFormat="1" ht="23.25">
      <c r="A172" s="480" t="s">
        <v>2057</v>
      </c>
      <c r="B172" s="700"/>
      <c r="C172" s="700"/>
      <c r="D172" s="236"/>
      <c r="E172" s="236"/>
      <c r="F172" s="238" t="s">
        <v>2058</v>
      </c>
    </row>
    <row r="173" spans="1:6" ht="23.25" customHeight="1">
      <c r="A173" s="487" t="s">
        <v>1189</v>
      </c>
      <c r="B173" s="488"/>
      <c r="C173" s="488"/>
      <c r="D173" s="488"/>
      <c r="E173" s="488"/>
      <c r="F173" s="489" t="s">
        <v>827</v>
      </c>
    </row>
    <row r="174" spans="1:6" ht="23.25">
      <c r="A174" s="907" t="s">
        <v>2234</v>
      </c>
      <c r="B174" s="908"/>
      <c r="C174" s="908"/>
      <c r="D174" s="908"/>
      <c r="E174" s="908"/>
      <c r="F174" s="909"/>
    </row>
    <row r="175" spans="1:6" ht="46.5" customHeight="1">
      <c r="A175" s="1229" t="s">
        <v>2219</v>
      </c>
      <c r="B175" s="1224"/>
      <c r="C175" s="1224"/>
      <c r="D175" s="1224"/>
      <c r="E175" s="1224"/>
      <c r="F175" s="1227"/>
    </row>
    <row r="176" spans="1:6" ht="21.75">
      <c r="A176" s="1223" t="s">
        <v>1901</v>
      </c>
      <c r="B176" s="1224"/>
      <c r="C176" s="1224"/>
      <c r="D176" s="1224"/>
      <c r="E176" s="1224"/>
      <c r="F176" s="910"/>
    </row>
    <row r="177" spans="1:6" ht="46.5" customHeight="1">
      <c r="A177" s="1226" t="s">
        <v>2220</v>
      </c>
      <c r="B177" s="1224"/>
      <c r="C177" s="1224"/>
      <c r="D177" s="1224"/>
      <c r="E177" s="1224"/>
      <c r="F177" s="1227"/>
    </row>
    <row r="178" spans="1:6" ht="46.5" customHeight="1">
      <c r="A178" s="1226" t="s">
        <v>2221</v>
      </c>
      <c r="B178" s="1228"/>
      <c r="C178" s="1228"/>
      <c r="D178" s="1228"/>
      <c r="E178" s="1228"/>
      <c r="F178" s="1227"/>
    </row>
    <row r="179" spans="1:6" ht="23.25">
      <c r="A179" s="1223"/>
      <c r="B179" s="1225"/>
      <c r="C179" s="1225"/>
      <c r="D179" s="1225"/>
      <c r="E179" s="1225"/>
      <c r="F179" s="910"/>
    </row>
    <row r="180" spans="1:6" ht="23.25">
      <c r="A180" s="911"/>
      <c r="B180" s="212"/>
      <c r="C180" s="212"/>
      <c r="D180" s="212"/>
      <c r="E180" s="212"/>
      <c r="F180" s="912"/>
    </row>
  </sheetData>
  <sheetProtection/>
  <mergeCells count="6">
    <mergeCell ref="A1:F1"/>
    <mergeCell ref="A176:E176"/>
    <mergeCell ref="A179:E179"/>
    <mergeCell ref="A177:F177"/>
    <mergeCell ref="A178:F178"/>
    <mergeCell ref="A175:F175"/>
  </mergeCells>
  <printOptions/>
  <pageMargins left="0.8267716535433072" right="0.5511811023622047" top="0.4330708661417323" bottom="0.35433070866141736" header="0.2755905511811024" footer="0.15748031496062992"/>
  <pageSetup fitToHeight="0" horizontalDpi="600" verticalDpi="600" orientation="landscape" paperSize="9" scale="90" r:id="rId2"/>
  <headerFooter alignWithMargins="0">
    <oddFooter>&amp;Rหน้า &amp;P/&amp;N</oddFooter>
  </headerFooter>
  <rowBreaks count="6" manualBreakCount="6">
    <brk id="29" max="255" man="1"/>
    <brk id="54" max="255" man="1"/>
    <brk id="79" max="255" man="1"/>
    <brk id="104" max="255" man="1"/>
    <brk id="132" max="255" man="1"/>
    <brk id="156" max="255" man="1"/>
  </rowBreaks>
  <drawing r:id="rId1"/>
</worksheet>
</file>

<file path=xl/worksheets/sheet13.xml><?xml version="1.0" encoding="utf-8"?>
<worksheet xmlns="http://schemas.openxmlformats.org/spreadsheetml/2006/main" xmlns:r="http://schemas.openxmlformats.org/officeDocument/2006/relationships">
  <sheetPr codeName="Sheet19">
    <tabColor rgb="FF92D050"/>
  </sheetPr>
  <dimension ref="A1:F39"/>
  <sheetViews>
    <sheetView zoomScaleSheetLayoutView="100" zoomScalePageLayoutView="0" workbookViewId="0" topLeftCell="A4">
      <selection activeCell="I18" sqref="I18"/>
    </sheetView>
  </sheetViews>
  <sheetFormatPr defaultColWidth="10.66015625" defaultRowHeight="21"/>
  <cols>
    <col min="1" max="1" width="50.5" style="234" customWidth="1"/>
    <col min="2" max="2" width="6.33203125" style="234" customWidth="1"/>
    <col min="3" max="3" width="20.5" style="234" customWidth="1"/>
    <col min="4" max="4" width="15.83203125" style="234" customWidth="1"/>
    <col min="5" max="5" width="15.16015625" style="234" customWidth="1"/>
    <col min="6" max="16384" width="10.66015625" style="234" customWidth="1"/>
  </cols>
  <sheetData>
    <row r="1" ht="23.25">
      <c r="A1" s="715" t="s">
        <v>1887</v>
      </c>
    </row>
    <row r="2" ht="23.25">
      <c r="A2" s="234" t="s">
        <v>1900</v>
      </c>
    </row>
    <row r="3" spans="1:5" ht="23.25">
      <c r="A3" s="498" t="s">
        <v>1894</v>
      </c>
      <c r="B3" s="1234" t="s">
        <v>1888</v>
      </c>
      <c r="C3" s="1235"/>
      <c r="D3" s="1235"/>
      <c r="E3" s="713" t="s">
        <v>1226</v>
      </c>
    </row>
    <row r="4" spans="1:5" ht="23.25">
      <c r="A4" s="709"/>
      <c r="B4" s="1232" t="s">
        <v>2064</v>
      </c>
      <c r="C4" s="1233"/>
      <c r="D4" s="1233"/>
      <c r="E4" s="712" t="s">
        <v>1911</v>
      </c>
    </row>
    <row r="5" spans="1:5" ht="23.25">
      <c r="A5" s="498" t="s">
        <v>1895</v>
      </c>
      <c r="B5" s="1234" t="s">
        <v>1907</v>
      </c>
      <c r="C5" s="1235"/>
      <c r="D5" s="1235"/>
      <c r="E5" s="713" t="s">
        <v>1226</v>
      </c>
    </row>
    <row r="6" spans="1:5" ht="23.25">
      <c r="A6" s="710"/>
      <c r="B6" s="1230" t="s">
        <v>1910</v>
      </c>
      <c r="C6" s="1231"/>
      <c r="D6" s="1231"/>
      <c r="E6" s="714" t="s">
        <v>1226</v>
      </c>
    </row>
    <row r="7" spans="1:5" ht="23.25">
      <c r="A7" s="710"/>
      <c r="B7" s="1230" t="s">
        <v>1908</v>
      </c>
      <c r="C7" s="1231"/>
      <c r="D7" s="1231"/>
      <c r="E7" s="714" t="s">
        <v>1226</v>
      </c>
    </row>
    <row r="8" spans="1:5" ht="23.25">
      <c r="A8" s="710"/>
      <c r="B8" s="1230" t="s">
        <v>2063</v>
      </c>
      <c r="C8" s="1231"/>
      <c r="D8" s="1231"/>
      <c r="E8" s="714" t="s">
        <v>1911</v>
      </c>
    </row>
    <row r="9" spans="1:5" ht="23.25">
      <c r="A9" s="710"/>
      <c r="B9" s="1230" t="s">
        <v>2062</v>
      </c>
      <c r="C9" s="1231"/>
      <c r="D9" s="1231"/>
      <c r="E9" s="714" t="s">
        <v>1911</v>
      </c>
    </row>
    <row r="10" spans="1:5" ht="23.25">
      <c r="A10" s="709"/>
      <c r="B10" s="1232" t="s">
        <v>1892</v>
      </c>
      <c r="C10" s="1233"/>
      <c r="D10" s="1233"/>
      <c r="E10" s="712" t="s">
        <v>1226</v>
      </c>
    </row>
    <row r="11" spans="1:5" ht="23.25">
      <c r="A11" s="498" t="s">
        <v>1896</v>
      </c>
      <c r="B11" s="1234" t="s">
        <v>1907</v>
      </c>
      <c r="C11" s="1235"/>
      <c r="D11" s="1235"/>
      <c r="E11" s="713" t="s">
        <v>1226</v>
      </c>
    </row>
    <row r="12" spans="1:5" ht="23.25">
      <c r="A12" s="710"/>
      <c r="B12" s="1230" t="s">
        <v>2061</v>
      </c>
      <c r="C12" s="1231"/>
      <c r="D12" s="1231"/>
      <c r="E12" s="714" t="s">
        <v>1911</v>
      </c>
    </row>
    <row r="13" spans="1:5" ht="23.25">
      <c r="A13" s="709"/>
      <c r="B13" s="1232" t="s">
        <v>1891</v>
      </c>
      <c r="C13" s="1233"/>
      <c r="D13" s="1233"/>
      <c r="E13" s="712" t="s">
        <v>1226</v>
      </c>
    </row>
    <row r="14" spans="1:5" ht="21" customHeight="1">
      <c r="A14" s="1236" t="s">
        <v>1901</v>
      </c>
      <c r="B14" s="1237"/>
      <c r="C14" s="1237"/>
      <c r="D14" s="1237"/>
      <c r="E14" s="1237"/>
    </row>
    <row r="15" spans="1:5" ht="21" customHeight="1">
      <c r="A15" s="1225" t="s">
        <v>1902</v>
      </c>
      <c r="B15" s="1238"/>
      <c r="C15" s="1238"/>
      <c r="D15" s="1238"/>
      <c r="E15" s="1238"/>
    </row>
    <row r="16" spans="1:5" ht="21" customHeight="1">
      <c r="A16" s="1239" t="s">
        <v>1903</v>
      </c>
      <c r="B16" s="1240"/>
      <c r="C16" s="1240"/>
      <c r="D16" s="1240"/>
      <c r="E16" s="1240"/>
    </row>
    <row r="17" spans="1:5" ht="23.25">
      <c r="A17" s="498" t="s">
        <v>1897</v>
      </c>
      <c r="B17" s="1234" t="s">
        <v>1888</v>
      </c>
      <c r="C17" s="1235"/>
      <c r="D17" s="1235"/>
      <c r="E17" s="713" t="s">
        <v>1226</v>
      </c>
    </row>
    <row r="18" spans="1:5" ht="23.25">
      <c r="A18" s="710"/>
      <c r="B18" s="1230" t="s">
        <v>1889</v>
      </c>
      <c r="C18" s="1231"/>
      <c r="D18" s="1231"/>
      <c r="E18" s="714" t="s">
        <v>1226</v>
      </c>
    </row>
    <row r="19" spans="1:5" ht="23.25">
      <c r="A19" s="710"/>
      <c r="B19" s="1230" t="s">
        <v>1909</v>
      </c>
      <c r="C19" s="1231"/>
      <c r="D19" s="1231"/>
      <c r="E19" s="714" t="s">
        <v>1911</v>
      </c>
    </row>
    <row r="20" spans="1:5" ht="23.25">
      <c r="A20" s="710"/>
      <c r="B20" s="1230" t="s">
        <v>1913</v>
      </c>
      <c r="C20" s="1231"/>
      <c r="D20" s="1231"/>
      <c r="E20" s="714" t="s">
        <v>1226</v>
      </c>
    </row>
    <row r="21" spans="1:5" ht="23.25">
      <c r="A21" s="710"/>
      <c r="B21" s="1230" t="s">
        <v>1915</v>
      </c>
      <c r="C21" s="1231"/>
      <c r="D21" s="1231"/>
      <c r="E21" s="714" t="s">
        <v>1226</v>
      </c>
    </row>
    <row r="22" spans="1:5" ht="23.25">
      <c r="A22" s="710"/>
      <c r="B22" s="1230" t="s">
        <v>1916</v>
      </c>
      <c r="C22" s="1231"/>
      <c r="D22" s="1231"/>
      <c r="E22" s="714" t="s">
        <v>1911</v>
      </c>
    </row>
    <row r="23" spans="1:5" ht="23.25">
      <c r="A23" s="710"/>
      <c r="B23" s="1230" t="s">
        <v>1893</v>
      </c>
      <c r="C23" s="1231"/>
      <c r="D23" s="1231"/>
      <c r="E23" s="714" t="s">
        <v>1226</v>
      </c>
    </row>
    <row r="24" spans="1:5" ht="23.25">
      <c r="A24" s="710"/>
      <c r="B24" s="1230" t="s">
        <v>2066</v>
      </c>
      <c r="C24" s="1231"/>
      <c r="D24" s="1231"/>
      <c r="E24" s="714" t="s">
        <v>1226</v>
      </c>
    </row>
    <row r="25" spans="1:5" ht="23.25">
      <c r="A25" s="710"/>
      <c r="B25" s="1230" t="s">
        <v>2065</v>
      </c>
      <c r="C25" s="1231"/>
      <c r="D25" s="1231"/>
      <c r="E25" s="714" t="s">
        <v>1911</v>
      </c>
    </row>
    <row r="26" spans="1:6" ht="23.25">
      <c r="A26" s="709"/>
      <c r="B26" s="1232" t="s">
        <v>1925</v>
      </c>
      <c r="C26" s="1233"/>
      <c r="D26" s="1233"/>
      <c r="E26" s="712" t="s">
        <v>1226</v>
      </c>
      <c r="F26" s="234" t="s">
        <v>1926</v>
      </c>
    </row>
    <row r="27" spans="1:5" ht="21" customHeight="1">
      <c r="A27" s="498" t="s">
        <v>1898</v>
      </c>
      <c r="B27" s="1234" t="s">
        <v>1890</v>
      </c>
      <c r="C27" s="1235"/>
      <c r="D27" s="1235"/>
      <c r="E27" s="713" t="s">
        <v>1226</v>
      </c>
    </row>
    <row r="28" spans="1:5" ht="23.25">
      <c r="A28" s="710"/>
      <c r="B28" s="1230" t="s">
        <v>1910</v>
      </c>
      <c r="C28" s="1231"/>
      <c r="D28" s="1231"/>
      <c r="E28" s="714" t="s">
        <v>1226</v>
      </c>
    </row>
    <row r="29" spans="1:5" ht="23.25">
      <c r="A29" s="710"/>
      <c r="B29" s="1230" t="s">
        <v>1891</v>
      </c>
      <c r="C29" s="1231"/>
      <c r="D29" s="1231"/>
      <c r="E29" s="714" t="s">
        <v>1226</v>
      </c>
    </row>
    <row r="30" spans="1:5" ht="23.25">
      <c r="A30" s="710"/>
      <c r="B30" s="1230" t="s">
        <v>1913</v>
      </c>
      <c r="C30" s="1231"/>
      <c r="D30" s="1231"/>
      <c r="E30" s="714" t="s">
        <v>1226</v>
      </c>
    </row>
    <row r="31" spans="1:5" ht="23.25">
      <c r="A31" s="710"/>
      <c r="B31" s="1230" t="s">
        <v>1915</v>
      </c>
      <c r="C31" s="1231"/>
      <c r="D31" s="1231"/>
      <c r="E31" s="714" t="s">
        <v>1226</v>
      </c>
    </row>
    <row r="32" spans="1:5" ht="23.25">
      <c r="A32" s="710"/>
      <c r="B32" s="1230" t="s">
        <v>1916</v>
      </c>
      <c r="C32" s="1231"/>
      <c r="D32" s="1231"/>
      <c r="E32" s="714" t="s">
        <v>1226</v>
      </c>
    </row>
    <row r="33" spans="1:5" ht="23.25">
      <c r="A33" s="709"/>
      <c r="B33" s="1232" t="s">
        <v>1928</v>
      </c>
      <c r="C33" s="1233"/>
      <c r="D33" s="1233"/>
      <c r="E33" s="712" t="s">
        <v>1226</v>
      </c>
    </row>
    <row r="34" spans="1:5" ht="23.25">
      <c r="A34" s="710" t="s">
        <v>1899</v>
      </c>
      <c r="B34" s="1230" t="s">
        <v>1890</v>
      </c>
      <c r="C34" s="1231"/>
      <c r="D34" s="1231"/>
      <c r="E34" s="713" t="s">
        <v>1226</v>
      </c>
    </row>
    <row r="35" spans="1:5" ht="23.25">
      <c r="A35" s="710"/>
      <c r="B35" s="1230" t="s">
        <v>1910</v>
      </c>
      <c r="C35" s="1231"/>
      <c r="D35" s="1231"/>
      <c r="E35" s="714" t="s">
        <v>1226</v>
      </c>
    </row>
    <row r="36" spans="1:5" ht="23.25">
      <c r="A36" s="711"/>
      <c r="B36" s="1230" t="s">
        <v>1891</v>
      </c>
      <c r="C36" s="1231"/>
      <c r="D36" s="1231"/>
      <c r="E36" s="714" t="s">
        <v>1226</v>
      </c>
    </row>
    <row r="37" spans="1:5" ht="23.25">
      <c r="A37" s="710"/>
      <c r="B37" s="1230" t="s">
        <v>1913</v>
      </c>
      <c r="C37" s="1231"/>
      <c r="D37" s="1231"/>
      <c r="E37" s="714" t="s">
        <v>1226</v>
      </c>
    </row>
    <row r="38" spans="1:5" ht="23.25">
      <c r="A38" s="710"/>
      <c r="B38" s="1230" t="s">
        <v>1915</v>
      </c>
      <c r="C38" s="1231"/>
      <c r="D38" s="1231"/>
      <c r="E38" s="714" t="s">
        <v>1226</v>
      </c>
    </row>
    <row r="39" spans="1:5" ht="23.25">
      <c r="A39" s="709"/>
      <c r="B39" s="1232" t="s">
        <v>1916</v>
      </c>
      <c r="C39" s="1233"/>
      <c r="D39" s="1233"/>
      <c r="E39" s="712" t="s">
        <v>1226</v>
      </c>
    </row>
  </sheetData>
  <sheetProtection/>
  <mergeCells count="37">
    <mergeCell ref="B3:D3"/>
    <mergeCell ref="B4:D4"/>
    <mergeCell ref="B5:D5"/>
    <mergeCell ref="B6:D6"/>
    <mergeCell ref="B7:D7"/>
    <mergeCell ref="B8:D8"/>
    <mergeCell ref="B9:D9"/>
    <mergeCell ref="B10:D10"/>
    <mergeCell ref="B11:D11"/>
    <mergeCell ref="B12:D12"/>
    <mergeCell ref="B13:D13"/>
    <mergeCell ref="B17:D17"/>
    <mergeCell ref="B18:D18"/>
    <mergeCell ref="B19:D19"/>
    <mergeCell ref="B20:D20"/>
    <mergeCell ref="B21:D21"/>
    <mergeCell ref="A14:E14"/>
    <mergeCell ref="A15:E15"/>
    <mergeCell ref="A16:E16"/>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s>
  <printOptions/>
  <pageMargins left="0.984251968503937" right="1.220472440944882" top="0.54" bottom="0.76" header="0.31" footer="0.5118110236220472"/>
  <pageSetup fitToHeight="0" horizontalDpi="600" verticalDpi="600" orientation="portrait" paperSize="9" scale="85" r:id="rId1"/>
  <headerFooter alignWithMargins="0">
    <oddFooter>&amp;Cหน้า 6-&amp;P</oddFooter>
  </headerFooter>
</worksheet>
</file>

<file path=xl/worksheets/sheet14.xml><?xml version="1.0" encoding="utf-8"?>
<worksheet xmlns="http://schemas.openxmlformats.org/spreadsheetml/2006/main" xmlns:r="http://schemas.openxmlformats.org/officeDocument/2006/relationships">
  <sheetPr codeName="Sheet16">
    <tabColor rgb="FF00B050"/>
  </sheetPr>
  <dimension ref="A1:AB23"/>
  <sheetViews>
    <sheetView zoomScaleSheetLayoutView="100" zoomScalePageLayoutView="0" workbookViewId="0" topLeftCell="A1">
      <pane ySplit="7" topLeftCell="A11" activePane="bottomLeft" state="frozen"/>
      <selection pane="topLeft" activeCell="A1" sqref="A1"/>
      <selection pane="bottomLeft" activeCell="W4" sqref="W4"/>
    </sheetView>
  </sheetViews>
  <sheetFormatPr defaultColWidth="10.66015625" defaultRowHeight="21"/>
  <cols>
    <col min="1" max="1" width="29.83203125" style="48" customWidth="1"/>
    <col min="2" max="25" width="6.83203125" style="48" customWidth="1"/>
    <col min="26" max="16384" width="10.66015625" style="48" customWidth="1"/>
  </cols>
  <sheetData>
    <row r="1" spans="1:25" ht="26.25">
      <c r="A1" s="103" t="s">
        <v>1326</v>
      </c>
      <c r="B1" s="104"/>
      <c r="C1" s="104"/>
      <c r="D1" s="104"/>
      <c r="E1" s="104"/>
      <c r="F1" s="104"/>
      <c r="G1" s="104"/>
      <c r="H1" s="104"/>
      <c r="I1" s="104"/>
      <c r="J1" s="104"/>
      <c r="K1" s="104"/>
      <c r="L1" s="104"/>
      <c r="M1" s="104"/>
      <c r="N1" s="104"/>
      <c r="O1" s="104"/>
      <c r="P1" s="104"/>
      <c r="Q1" s="104"/>
      <c r="R1" s="104"/>
      <c r="S1" s="104"/>
      <c r="T1" s="104"/>
      <c r="U1" s="104"/>
      <c r="V1" s="104"/>
      <c r="W1" s="104"/>
      <c r="X1" s="104"/>
      <c r="Y1" s="105"/>
    </row>
    <row r="2" spans="1:25" s="111" customFormat="1" ht="25.5" customHeight="1">
      <c r="A2" s="106" t="s">
        <v>961</v>
      </c>
      <c r="B2" s="107"/>
      <c r="C2" s="107"/>
      <c r="D2" s="107"/>
      <c r="E2" s="107"/>
      <c r="F2" s="107"/>
      <c r="G2" s="107"/>
      <c r="H2" s="107"/>
      <c r="I2" s="108"/>
      <c r="J2" s="109"/>
      <c r="K2" s="109"/>
      <c r="L2" s="109"/>
      <c r="M2" s="109"/>
      <c r="N2" s="109"/>
      <c r="O2" s="109"/>
      <c r="P2" s="109"/>
      <c r="Q2" s="109"/>
      <c r="R2" s="109"/>
      <c r="S2" s="109"/>
      <c r="T2" s="109"/>
      <c r="U2" s="109"/>
      <c r="V2" s="109"/>
      <c r="W2" s="109"/>
      <c r="X2" s="109"/>
      <c r="Y2" s="110" t="s">
        <v>1099</v>
      </c>
    </row>
    <row r="3" spans="1:25" s="95" customFormat="1" ht="27.75" customHeight="1">
      <c r="A3" s="112" t="s">
        <v>962</v>
      </c>
      <c r="B3" s="113"/>
      <c r="C3" s="113"/>
      <c r="D3" s="4"/>
      <c r="E3" s="4"/>
      <c r="F3" s="4"/>
      <c r="G3" s="4"/>
      <c r="H3" s="4"/>
      <c r="I3" s="4"/>
      <c r="J3" s="100"/>
      <c r="K3" s="100"/>
      <c r="L3" s="100"/>
      <c r="M3" s="100"/>
      <c r="N3" s="100"/>
      <c r="O3" s="100"/>
      <c r="P3" s="100"/>
      <c r="Q3" s="100"/>
      <c r="R3" s="100"/>
      <c r="S3" s="100"/>
      <c r="T3" s="100"/>
      <c r="U3" s="100"/>
      <c r="V3" s="100"/>
      <c r="W3" s="100"/>
      <c r="X3" s="100"/>
      <c r="Y3" s="114"/>
    </row>
    <row r="4" spans="1:25" ht="26.25" customHeight="1">
      <c r="A4" s="68" t="s">
        <v>1327</v>
      </c>
      <c r="B4" s="69"/>
      <c r="C4" s="69"/>
      <c r="D4" s="69"/>
      <c r="E4" s="69"/>
      <c r="F4" s="69"/>
      <c r="G4" s="69"/>
      <c r="H4" s="69"/>
      <c r="I4" s="69"/>
      <c r="J4" s="71"/>
      <c r="K4" s="71"/>
      <c r="L4" s="71"/>
      <c r="M4" s="71"/>
      <c r="N4" s="71"/>
      <c r="O4" s="71"/>
      <c r="P4" s="71"/>
      <c r="Q4" s="71"/>
      <c r="R4" s="71"/>
      <c r="S4" s="71"/>
      <c r="T4" s="71"/>
      <c r="U4" s="71"/>
      <c r="V4" s="71"/>
      <c r="W4" s="71"/>
      <c r="X4" s="71"/>
      <c r="Y4" s="72" t="s">
        <v>1328</v>
      </c>
    </row>
    <row r="5" spans="1:25" s="116" customFormat="1" ht="21" customHeight="1">
      <c r="A5" s="1169" t="s">
        <v>571</v>
      </c>
      <c r="B5" s="115" t="s">
        <v>572</v>
      </c>
      <c r="C5" s="115"/>
      <c r="D5" s="115"/>
      <c r="E5" s="115"/>
      <c r="F5" s="115"/>
      <c r="G5" s="115"/>
      <c r="H5" s="115" t="s">
        <v>963</v>
      </c>
      <c r="I5" s="115"/>
      <c r="J5" s="115"/>
      <c r="K5" s="115"/>
      <c r="L5" s="115"/>
      <c r="M5" s="115"/>
      <c r="N5" s="115" t="s">
        <v>964</v>
      </c>
      <c r="O5" s="115"/>
      <c r="P5" s="115"/>
      <c r="Q5" s="115"/>
      <c r="R5" s="115"/>
      <c r="S5" s="115"/>
      <c r="T5" s="115" t="s">
        <v>574</v>
      </c>
      <c r="U5" s="115"/>
      <c r="V5" s="115"/>
      <c r="W5" s="1170" t="s">
        <v>839</v>
      </c>
      <c r="X5" s="1171"/>
      <c r="Y5" s="1172"/>
    </row>
    <row r="6" spans="1:25" s="116" customFormat="1" ht="21">
      <c r="A6" s="1169"/>
      <c r="B6" s="115" t="s">
        <v>965</v>
      </c>
      <c r="C6" s="115"/>
      <c r="D6" s="115"/>
      <c r="E6" s="115" t="s">
        <v>966</v>
      </c>
      <c r="F6" s="115"/>
      <c r="G6" s="115"/>
      <c r="H6" s="115" t="s">
        <v>965</v>
      </c>
      <c r="I6" s="115"/>
      <c r="J6" s="115"/>
      <c r="K6" s="115" t="s">
        <v>966</v>
      </c>
      <c r="L6" s="115"/>
      <c r="M6" s="115"/>
      <c r="N6" s="115" t="s">
        <v>965</v>
      </c>
      <c r="O6" s="115"/>
      <c r="P6" s="115"/>
      <c r="Q6" s="115" t="s">
        <v>966</v>
      </c>
      <c r="R6" s="115"/>
      <c r="S6" s="115"/>
      <c r="T6" s="115" t="s">
        <v>965</v>
      </c>
      <c r="U6" s="115"/>
      <c r="V6" s="115"/>
      <c r="W6" s="1173"/>
      <c r="X6" s="1174"/>
      <c r="Y6" s="1175"/>
    </row>
    <row r="7" spans="1:25" s="117" customFormat="1" ht="21">
      <c r="A7" s="1169"/>
      <c r="B7" s="74">
        <v>2557</v>
      </c>
      <c r="C7" s="74">
        <v>2558</v>
      </c>
      <c r="D7" s="418">
        <v>2559</v>
      </c>
      <c r="E7" s="74">
        <v>2557</v>
      </c>
      <c r="F7" s="74">
        <v>2558</v>
      </c>
      <c r="G7" s="418">
        <v>2559</v>
      </c>
      <c r="H7" s="74">
        <v>2557</v>
      </c>
      <c r="I7" s="74">
        <v>2558</v>
      </c>
      <c r="J7" s="418">
        <v>2559</v>
      </c>
      <c r="K7" s="74">
        <v>2557</v>
      </c>
      <c r="L7" s="74">
        <v>2558</v>
      </c>
      <c r="M7" s="418">
        <v>2559</v>
      </c>
      <c r="N7" s="74">
        <v>2557</v>
      </c>
      <c r="O7" s="74">
        <v>2558</v>
      </c>
      <c r="P7" s="418">
        <v>2559</v>
      </c>
      <c r="Q7" s="74">
        <v>2557</v>
      </c>
      <c r="R7" s="74">
        <v>2558</v>
      </c>
      <c r="S7" s="418">
        <v>2559</v>
      </c>
      <c r="T7" s="74">
        <v>2557</v>
      </c>
      <c r="U7" s="74">
        <v>2558</v>
      </c>
      <c r="V7" s="418">
        <v>2559</v>
      </c>
      <c r="W7" s="74">
        <v>2557</v>
      </c>
      <c r="X7" s="74">
        <v>2558</v>
      </c>
      <c r="Y7" s="418">
        <v>2559</v>
      </c>
    </row>
    <row r="8" spans="1:26" s="117" customFormat="1" ht="21">
      <c r="A8" s="118" t="s">
        <v>582</v>
      </c>
      <c r="B8" s="170">
        <v>392</v>
      </c>
      <c r="C8" s="170">
        <f>203+40</f>
        <v>243</v>
      </c>
      <c r="D8" s="669">
        <f>43+210</f>
        <v>253</v>
      </c>
      <c r="E8" s="170"/>
      <c r="F8" s="170"/>
      <c r="G8" s="668"/>
      <c r="H8" s="170">
        <v>36</v>
      </c>
      <c r="I8" s="170">
        <v>25</v>
      </c>
      <c r="J8" s="669">
        <v>15</v>
      </c>
      <c r="K8" s="170"/>
      <c r="L8" s="170"/>
      <c r="M8" s="669"/>
      <c r="N8" s="170"/>
      <c r="O8" s="170"/>
      <c r="P8" s="669"/>
      <c r="Q8" s="170"/>
      <c r="R8" s="170"/>
      <c r="S8" s="669"/>
      <c r="T8" s="170">
        <v>19</v>
      </c>
      <c r="U8" s="170">
        <v>17</v>
      </c>
      <c r="V8" s="669">
        <v>16</v>
      </c>
      <c r="W8" s="171">
        <f>SUM(B8,E8,H8,K8,N8,Q8,T8)</f>
        <v>447</v>
      </c>
      <c r="X8" s="171">
        <f>SUM(C8,F8,I8,L8,O8,R8,U8)</f>
        <v>285</v>
      </c>
      <c r="Y8" s="171">
        <f>SUM(D8,G8,J8,M8,P8,S8,V8)</f>
        <v>284</v>
      </c>
      <c r="Z8" s="398"/>
    </row>
    <row r="9" spans="1:25" s="117" customFormat="1" ht="21">
      <c r="A9" s="118" t="s">
        <v>583</v>
      </c>
      <c r="B9" s="170">
        <v>701</v>
      </c>
      <c r="C9" s="170">
        <f>368+122</f>
        <v>490</v>
      </c>
      <c r="D9" s="669">
        <f>365+104</f>
        <v>469</v>
      </c>
      <c r="E9" s="170"/>
      <c r="F9" s="170"/>
      <c r="G9" s="668"/>
      <c r="H9" s="170">
        <v>31</v>
      </c>
      <c r="I9" s="170">
        <v>26</v>
      </c>
      <c r="J9" s="669">
        <v>34</v>
      </c>
      <c r="K9" s="170"/>
      <c r="L9" s="170"/>
      <c r="M9" s="669"/>
      <c r="N9" s="170"/>
      <c r="O9" s="170"/>
      <c r="P9" s="669"/>
      <c r="Q9" s="170"/>
      <c r="R9" s="170"/>
      <c r="S9" s="669"/>
      <c r="T9" s="170">
        <v>12</v>
      </c>
      <c r="U9" s="170">
        <v>9</v>
      </c>
      <c r="V9" s="669">
        <v>8</v>
      </c>
      <c r="W9" s="171">
        <f aca="true" t="shared" si="0" ref="W9:Y17">SUM(B9,E9,H9,K9,N9,Q9,T9)</f>
        <v>744</v>
      </c>
      <c r="X9" s="171">
        <f t="shared" si="0"/>
        <v>525</v>
      </c>
      <c r="Y9" s="171">
        <f t="shared" si="0"/>
        <v>511</v>
      </c>
    </row>
    <row r="10" spans="1:25" s="7" customFormat="1" ht="21">
      <c r="A10" s="746" t="s">
        <v>584</v>
      </c>
      <c r="B10" s="693">
        <v>479</v>
      </c>
      <c r="C10" s="693">
        <f>222+102</f>
        <v>324</v>
      </c>
      <c r="D10" s="747">
        <f>208+97</f>
        <v>305</v>
      </c>
      <c r="E10" s="693"/>
      <c r="F10" s="693"/>
      <c r="G10" s="748"/>
      <c r="H10" s="693">
        <v>68</v>
      </c>
      <c r="I10" s="693">
        <f>24+32</f>
        <v>56</v>
      </c>
      <c r="J10" s="747">
        <f>24+28</f>
        <v>52</v>
      </c>
      <c r="K10" s="693"/>
      <c r="L10" s="693"/>
      <c r="M10" s="747"/>
      <c r="N10" s="693"/>
      <c r="O10" s="693"/>
      <c r="P10" s="747"/>
      <c r="Q10" s="693"/>
      <c r="R10" s="693"/>
      <c r="S10" s="747"/>
      <c r="T10" s="693">
        <v>24</v>
      </c>
      <c r="U10" s="693">
        <f>12+10</f>
        <v>22</v>
      </c>
      <c r="V10" s="747">
        <f>11+6</f>
        <v>17</v>
      </c>
      <c r="W10" s="749">
        <f t="shared" si="0"/>
        <v>571</v>
      </c>
      <c r="X10" s="749">
        <f t="shared" si="0"/>
        <v>402</v>
      </c>
      <c r="Y10" s="749">
        <f t="shared" si="0"/>
        <v>374</v>
      </c>
    </row>
    <row r="11" spans="1:25" s="117" customFormat="1" ht="21">
      <c r="A11" s="118" t="s">
        <v>585</v>
      </c>
      <c r="B11" s="170">
        <v>399</v>
      </c>
      <c r="C11" s="170">
        <f>106+179</f>
        <v>285</v>
      </c>
      <c r="D11" s="669">
        <f>97+173</f>
        <v>270</v>
      </c>
      <c r="E11" s="170"/>
      <c r="F11" s="170"/>
      <c r="G11" s="669"/>
      <c r="H11" s="170">
        <v>55</v>
      </c>
      <c r="I11" s="170">
        <f>2+3+19</f>
        <v>24</v>
      </c>
      <c r="J11" s="669">
        <f>10+18</f>
        <v>28</v>
      </c>
      <c r="K11" s="170"/>
      <c r="L11" s="170"/>
      <c r="M11" s="669">
        <v>1</v>
      </c>
      <c r="N11" s="170"/>
      <c r="O11" s="170"/>
      <c r="P11" s="669"/>
      <c r="Q11" s="170">
        <v>76</v>
      </c>
      <c r="R11" s="170">
        <v>63</v>
      </c>
      <c r="S11" s="669">
        <v>56</v>
      </c>
      <c r="T11" s="170">
        <v>8</v>
      </c>
      <c r="U11" s="170">
        <v>6</v>
      </c>
      <c r="V11" s="669">
        <v>6</v>
      </c>
      <c r="W11" s="171">
        <f t="shared" si="0"/>
        <v>538</v>
      </c>
      <c r="X11" s="171">
        <f t="shared" si="0"/>
        <v>378</v>
      </c>
      <c r="Y11" s="171">
        <f t="shared" si="0"/>
        <v>361</v>
      </c>
    </row>
    <row r="12" spans="1:25" s="117" customFormat="1" ht="21">
      <c r="A12" s="118" t="s">
        <v>586</v>
      </c>
      <c r="B12" s="170">
        <v>324</v>
      </c>
      <c r="C12" s="170">
        <v>231</v>
      </c>
      <c r="D12" s="669">
        <v>228</v>
      </c>
      <c r="E12" s="170"/>
      <c r="F12" s="170"/>
      <c r="G12" s="669"/>
      <c r="H12" s="170">
        <v>40</v>
      </c>
      <c r="I12" s="170">
        <v>12</v>
      </c>
      <c r="J12" s="669">
        <v>9</v>
      </c>
      <c r="K12" s="170"/>
      <c r="L12" s="170"/>
      <c r="M12" s="669"/>
      <c r="N12" s="170"/>
      <c r="O12" s="170"/>
      <c r="P12" s="669"/>
      <c r="Q12" s="170"/>
      <c r="R12" s="170"/>
      <c r="S12" s="669"/>
      <c r="T12" s="170">
        <v>26</v>
      </c>
      <c r="U12" s="170">
        <v>25</v>
      </c>
      <c r="V12" s="669">
        <v>26</v>
      </c>
      <c r="W12" s="171">
        <f t="shared" si="0"/>
        <v>390</v>
      </c>
      <c r="X12" s="171">
        <f t="shared" si="0"/>
        <v>268</v>
      </c>
      <c r="Y12" s="171">
        <f t="shared" si="0"/>
        <v>263</v>
      </c>
    </row>
    <row r="13" spans="1:25" s="117" customFormat="1" ht="21">
      <c r="A13" s="118" t="s">
        <v>587</v>
      </c>
      <c r="B13" s="170">
        <v>373</v>
      </c>
      <c r="C13" s="170">
        <f>138+160</f>
        <v>298</v>
      </c>
      <c r="D13" s="669">
        <f>135+142</f>
        <v>277</v>
      </c>
      <c r="E13" s="170"/>
      <c r="F13" s="170"/>
      <c r="G13" s="669"/>
      <c r="H13" s="170">
        <v>46</v>
      </c>
      <c r="I13" s="170">
        <f>18+8</f>
        <v>26</v>
      </c>
      <c r="J13" s="669">
        <f>19+4</f>
        <v>23</v>
      </c>
      <c r="K13" s="170"/>
      <c r="L13" s="170"/>
      <c r="M13" s="669"/>
      <c r="N13" s="170"/>
      <c r="O13" s="170"/>
      <c r="P13" s="669"/>
      <c r="Q13" s="170"/>
      <c r="R13" s="170"/>
      <c r="S13" s="669"/>
      <c r="T13" s="170">
        <v>14</v>
      </c>
      <c r="U13" s="170">
        <v>11</v>
      </c>
      <c r="V13" s="669">
        <v>9</v>
      </c>
      <c r="W13" s="171">
        <f t="shared" si="0"/>
        <v>433</v>
      </c>
      <c r="X13" s="171">
        <f t="shared" si="0"/>
        <v>335</v>
      </c>
      <c r="Y13" s="171">
        <f t="shared" si="0"/>
        <v>309</v>
      </c>
    </row>
    <row r="14" spans="1:28" s="117" customFormat="1" ht="21">
      <c r="A14" s="121" t="s">
        <v>588</v>
      </c>
      <c r="B14" s="170">
        <v>1175</v>
      </c>
      <c r="C14" s="170">
        <f>377+583</f>
        <v>960</v>
      </c>
      <c r="D14" s="669">
        <f>383+497</f>
        <v>880</v>
      </c>
      <c r="E14" s="170"/>
      <c r="F14" s="170"/>
      <c r="G14" s="669"/>
      <c r="H14" s="170">
        <v>67</v>
      </c>
      <c r="I14" s="170">
        <v>45</v>
      </c>
      <c r="J14" s="669">
        <v>30</v>
      </c>
      <c r="K14" s="170"/>
      <c r="L14" s="170"/>
      <c r="M14" s="669"/>
      <c r="N14" s="170"/>
      <c r="O14" s="170"/>
      <c r="P14" s="669"/>
      <c r="Q14" s="170"/>
      <c r="R14" s="170"/>
      <c r="S14" s="669"/>
      <c r="T14" s="170">
        <v>29</v>
      </c>
      <c r="U14" s="170">
        <v>29</v>
      </c>
      <c r="V14" s="669">
        <v>39</v>
      </c>
      <c r="W14" s="171">
        <f t="shared" si="0"/>
        <v>1271</v>
      </c>
      <c r="X14" s="171">
        <f t="shared" si="0"/>
        <v>1034</v>
      </c>
      <c r="Y14" s="171">
        <f t="shared" si="0"/>
        <v>949</v>
      </c>
      <c r="AB14" s="398"/>
    </row>
    <row r="15" spans="1:25" s="117" customFormat="1" ht="21">
      <c r="A15" s="121" t="s">
        <v>589</v>
      </c>
      <c r="B15" s="170"/>
      <c r="C15" s="170"/>
      <c r="D15" s="669"/>
      <c r="E15" s="170"/>
      <c r="F15" s="170"/>
      <c r="G15" s="669"/>
      <c r="H15" s="668"/>
      <c r="I15" s="668"/>
      <c r="J15" s="668"/>
      <c r="K15" s="170">
        <v>52</v>
      </c>
      <c r="L15" s="170">
        <v>46</v>
      </c>
      <c r="M15" s="669">
        <v>32</v>
      </c>
      <c r="N15" s="668"/>
      <c r="O15" s="668"/>
      <c r="P15" s="668"/>
      <c r="Q15" s="170">
        <v>190</v>
      </c>
      <c r="R15" s="170">
        <v>116</v>
      </c>
      <c r="S15" s="669">
        <v>93</v>
      </c>
      <c r="T15" s="170"/>
      <c r="U15" s="170"/>
      <c r="V15" s="669"/>
      <c r="W15" s="171">
        <f t="shared" si="0"/>
        <v>242</v>
      </c>
      <c r="X15" s="171">
        <f t="shared" si="0"/>
        <v>162</v>
      </c>
      <c r="Y15" s="171">
        <f t="shared" si="0"/>
        <v>125</v>
      </c>
    </row>
    <row r="16" spans="1:25" s="117" customFormat="1" ht="21">
      <c r="A16" s="691" t="s">
        <v>1862</v>
      </c>
      <c r="B16" s="687"/>
      <c r="C16" s="687"/>
      <c r="D16" s="688"/>
      <c r="E16" s="687"/>
      <c r="F16" s="687"/>
      <c r="G16" s="688"/>
      <c r="H16" s="687"/>
      <c r="I16" s="687"/>
      <c r="J16" s="688">
        <v>3</v>
      </c>
      <c r="K16" s="687"/>
      <c r="L16" s="687"/>
      <c r="M16" s="688"/>
      <c r="N16" s="687"/>
      <c r="O16" s="687"/>
      <c r="P16" s="688"/>
      <c r="Q16" s="687"/>
      <c r="R16" s="687"/>
      <c r="S16" s="688"/>
      <c r="T16" s="687"/>
      <c r="U16" s="687"/>
      <c r="V16" s="688">
        <v>3</v>
      </c>
      <c r="W16" s="689">
        <f t="shared" si="0"/>
        <v>0</v>
      </c>
      <c r="X16" s="689">
        <f t="shared" si="0"/>
        <v>0</v>
      </c>
      <c r="Y16" s="689">
        <f t="shared" si="0"/>
        <v>6</v>
      </c>
    </row>
    <row r="17" spans="1:25" s="117" customFormat="1" ht="21">
      <c r="A17" s="121" t="s">
        <v>967</v>
      </c>
      <c r="B17" s="170">
        <v>106</v>
      </c>
      <c r="C17" s="170">
        <v>344</v>
      </c>
      <c r="D17" s="669">
        <v>395</v>
      </c>
      <c r="E17" s="170"/>
      <c r="F17" s="170"/>
      <c r="G17" s="669"/>
      <c r="H17" s="170"/>
      <c r="I17" s="170"/>
      <c r="J17" s="669"/>
      <c r="K17" s="170"/>
      <c r="L17" s="170"/>
      <c r="M17" s="669"/>
      <c r="N17" s="170"/>
      <c r="O17" s="170"/>
      <c r="P17" s="669"/>
      <c r="Q17" s="170"/>
      <c r="R17" s="170"/>
      <c r="S17" s="669"/>
      <c r="T17" s="170"/>
      <c r="U17" s="170"/>
      <c r="V17" s="669"/>
      <c r="W17" s="171">
        <f t="shared" si="0"/>
        <v>106</v>
      </c>
      <c r="X17" s="171">
        <f t="shared" si="0"/>
        <v>344</v>
      </c>
      <c r="Y17" s="171">
        <f t="shared" si="0"/>
        <v>395</v>
      </c>
    </row>
    <row r="18" spans="1:28" s="117" customFormat="1" ht="23.25">
      <c r="A18" s="122" t="s">
        <v>590</v>
      </c>
      <c r="B18" s="172">
        <f aca="true" t="shared" si="1" ref="B18:V18">SUM(B8:B17)</f>
        <v>3949</v>
      </c>
      <c r="C18" s="172">
        <f t="shared" si="1"/>
        <v>3175</v>
      </c>
      <c r="D18" s="172">
        <f t="shared" si="1"/>
        <v>3077</v>
      </c>
      <c r="E18" s="172">
        <f t="shared" si="1"/>
        <v>0</v>
      </c>
      <c r="F18" s="172">
        <f t="shared" si="1"/>
        <v>0</v>
      </c>
      <c r="G18" s="172">
        <f t="shared" si="1"/>
        <v>0</v>
      </c>
      <c r="H18" s="172">
        <f t="shared" si="1"/>
        <v>343</v>
      </c>
      <c r="I18" s="172">
        <f t="shared" si="1"/>
        <v>214</v>
      </c>
      <c r="J18" s="172">
        <f t="shared" si="1"/>
        <v>194</v>
      </c>
      <c r="K18" s="172">
        <f t="shared" si="1"/>
        <v>52</v>
      </c>
      <c r="L18" s="172">
        <f t="shared" si="1"/>
        <v>46</v>
      </c>
      <c r="M18" s="172">
        <f t="shared" si="1"/>
        <v>33</v>
      </c>
      <c r="N18" s="172">
        <f t="shared" si="1"/>
        <v>0</v>
      </c>
      <c r="O18" s="172">
        <f t="shared" si="1"/>
        <v>0</v>
      </c>
      <c r="P18" s="172">
        <f t="shared" si="1"/>
        <v>0</v>
      </c>
      <c r="Q18" s="172">
        <f t="shared" si="1"/>
        <v>266</v>
      </c>
      <c r="R18" s="172">
        <f t="shared" si="1"/>
        <v>179</v>
      </c>
      <c r="S18" s="172">
        <f t="shared" si="1"/>
        <v>149</v>
      </c>
      <c r="T18" s="172">
        <f t="shared" si="1"/>
        <v>132</v>
      </c>
      <c r="U18" s="172">
        <f t="shared" si="1"/>
        <v>119</v>
      </c>
      <c r="V18" s="172">
        <f t="shared" si="1"/>
        <v>124</v>
      </c>
      <c r="W18" s="173">
        <f>SUM(W8:W17)</f>
        <v>4742</v>
      </c>
      <c r="X18" s="173">
        <f>SUM(X8:X17)</f>
        <v>3733</v>
      </c>
      <c r="Y18" s="173">
        <f>SUM(Y8:Y17)</f>
        <v>3577</v>
      </c>
      <c r="Z18" s="399"/>
      <c r="AA18" s="399"/>
      <c r="AB18" s="372"/>
    </row>
    <row r="19" spans="1:25" s="47" customFormat="1" ht="23.25">
      <c r="A19" s="81" t="s">
        <v>1776</v>
      </c>
      <c r="B19" s="82"/>
      <c r="C19" s="82"/>
      <c r="D19" s="82"/>
      <c r="E19" s="82"/>
      <c r="F19" s="82"/>
      <c r="G19" s="82"/>
      <c r="H19" s="82"/>
      <c r="I19" s="83"/>
      <c r="J19" s="85"/>
      <c r="K19" s="85"/>
      <c r="L19" s="85"/>
      <c r="M19" s="85"/>
      <c r="N19" s="85"/>
      <c r="O19" s="85"/>
      <c r="P19" s="85"/>
      <c r="Q19" s="85"/>
      <c r="R19" s="85"/>
      <c r="S19" s="85"/>
      <c r="T19" s="85"/>
      <c r="U19" s="85"/>
      <c r="V19" s="85"/>
      <c r="W19" s="85"/>
      <c r="X19" s="85"/>
      <c r="Y19" s="86" t="s">
        <v>1777</v>
      </c>
    </row>
    <row r="20" spans="1:25" s="127" customFormat="1" ht="23.25" customHeight="1">
      <c r="A20" s="126" t="s">
        <v>2222</v>
      </c>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1"/>
    </row>
    <row r="21" spans="1:25" s="47" customFormat="1" ht="23.25">
      <c r="A21" s="89" t="s">
        <v>968</v>
      </c>
      <c r="B21" s="90"/>
      <c r="C21" s="90"/>
      <c r="D21" s="90"/>
      <c r="E21" s="90"/>
      <c r="F21" s="90"/>
      <c r="G21" s="90"/>
      <c r="H21" s="90"/>
      <c r="I21" s="90"/>
      <c r="J21" s="92"/>
      <c r="K21" s="92"/>
      <c r="L21" s="92"/>
      <c r="M21" s="92"/>
      <c r="N21" s="92"/>
      <c r="O21" s="92"/>
      <c r="P21" s="92"/>
      <c r="Q21" s="92"/>
      <c r="R21" s="92"/>
      <c r="S21" s="92"/>
      <c r="T21" s="92"/>
      <c r="U21" s="92"/>
      <c r="V21" s="92"/>
      <c r="W21" s="92"/>
      <c r="X21" s="92"/>
      <c r="Y21" s="241" t="s">
        <v>1135</v>
      </c>
    </row>
    <row r="22" spans="1:25" s="47" customFormat="1" ht="23.25">
      <c r="A22" s="97" t="s">
        <v>595</v>
      </c>
      <c r="B22" s="98"/>
      <c r="C22" s="98"/>
      <c r="D22" s="98"/>
      <c r="E22" s="98"/>
      <c r="F22" s="98"/>
      <c r="G22" s="98"/>
      <c r="H22" s="98"/>
      <c r="I22" s="98"/>
      <c r="J22" s="100"/>
      <c r="K22" s="100"/>
      <c r="L22" s="100"/>
      <c r="M22" s="100"/>
      <c r="N22" s="750"/>
      <c r="O22" s="100"/>
      <c r="P22" s="100"/>
      <c r="Q22" s="100"/>
      <c r="R22" s="100"/>
      <c r="S22" s="100"/>
      <c r="T22" s="100"/>
      <c r="U22" s="100"/>
      <c r="V22" s="100"/>
      <c r="W22" s="100"/>
      <c r="X22" s="100"/>
      <c r="Y22" s="248" t="s">
        <v>827</v>
      </c>
    </row>
    <row r="23" spans="1:16" s="47" customFormat="1" ht="23.25">
      <c r="A23" s="1160"/>
      <c r="B23" s="1160"/>
      <c r="C23" s="1160"/>
      <c r="P23" s="690"/>
    </row>
  </sheetData>
  <sheetProtection/>
  <mergeCells count="3">
    <mergeCell ref="W5:Y6"/>
    <mergeCell ref="A23:C23"/>
    <mergeCell ref="A5:A7"/>
  </mergeCells>
  <printOptions/>
  <pageMargins left="0.5118110236220472" right="0.2362204724409449" top="0.984251968503937" bottom="0.984251968503937" header="0.5118110236220472" footer="0.5118110236220472"/>
  <pageSetup fitToHeight="0" horizontalDpi="600" verticalDpi="600" orientation="landscape" paperSize="9" scale="85" r:id="rId2"/>
  <drawing r:id="rId1"/>
</worksheet>
</file>

<file path=xl/worksheets/sheet15.xml><?xml version="1.0" encoding="utf-8"?>
<worksheet xmlns="http://schemas.openxmlformats.org/spreadsheetml/2006/main" xmlns:r="http://schemas.openxmlformats.org/officeDocument/2006/relationships">
  <sheetPr codeName="Sheet92">
    <tabColor rgb="FF00B050"/>
    <pageSetUpPr fitToPage="1"/>
  </sheetPr>
  <dimension ref="A1:Q21"/>
  <sheetViews>
    <sheetView zoomScaleSheetLayoutView="100" zoomScalePageLayoutView="0" workbookViewId="0" topLeftCell="A1">
      <pane ySplit="6" topLeftCell="A7" activePane="bottomLeft" state="frozen"/>
      <selection pane="topLeft" activeCell="E20" sqref="E20"/>
      <selection pane="bottomLeft" activeCell="H19" sqref="H19"/>
    </sheetView>
  </sheetViews>
  <sheetFormatPr defaultColWidth="10.66015625" defaultRowHeight="21"/>
  <cols>
    <col min="1" max="1" width="27.83203125" style="48" customWidth="1"/>
    <col min="2" max="17" width="7.83203125" style="48" customWidth="1"/>
    <col min="18" max="16384" width="10.66015625" style="48" customWidth="1"/>
  </cols>
  <sheetData>
    <row r="1" spans="1:17" ht="26.25">
      <c r="A1" s="103" t="s">
        <v>1326</v>
      </c>
      <c r="B1" s="104"/>
      <c r="C1" s="104"/>
      <c r="D1" s="104"/>
      <c r="E1" s="104"/>
      <c r="F1" s="104"/>
      <c r="G1" s="104"/>
      <c r="H1" s="104"/>
      <c r="I1" s="104"/>
      <c r="J1" s="104"/>
      <c r="K1" s="104"/>
      <c r="L1" s="104"/>
      <c r="M1" s="104"/>
      <c r="N1" s="104"/>
      <c r="O1" s="104"/>
      <c r="P1" s="104"/>
      <c r="Q1" s="105"/>
    </row>
    <row r="2" spans="1:17" s="111" customFormat="1" ht="25.5" customHeight="1">
      <c r="A2" s="106" t="s">
        <v>844</v>
      </c>
      <c r="B2" s="107"/>
      <c r="C2" s="107"/>
      <c r="D2" s="107"/>
      <c r="E2" s="107"/>
      <c r="F2" s="107"/>
      <c r="G2" s="108"/>
      <c r="H2" s="109"/>
      <c r="I2" s="109"/>
      <c r="J2" s="109"/>
      <c r="K2" s="109"/>
      <c r="L2" s="109"/>
      <c r="M2" s="109"/>
      <c r="N2" s="109"/>
      <c r="O2" s="109"/>
      <c r="P2" s="109"/>
      <c r="Q2" s="110" t="s">
        <v>1779</v>
      </c>
    </row>
    <row r="3" spans="1:17" s="95" customFormat="1" ht="23.25">
      <c r="A3" s="469" t="s">
        <v>1182</v>
      </c>
      <c r="B3" s="470"/>
      <c r="C3" s="470"/>
      <c r="D3" s="4"/>
      <c r="E3" s="4"/>
      <c r="F3" s="4"/>
      <c r="G3" s="4"/>
      <c r="H3" s="100"/>
      <c r="I3" s="100"/>
      <c r="J3" s="100"/>
      <c r="K3" s="100"/>
      <c r="L3" s="100"/>
      <c r="M3" s="100"/>
      <c r="N3" s="100"/>
      <c r="O3" s="100"/>
      <c r="P3" s="100"/>
      <c r="Q3" s="114"/>
    </row>
    <row r="4" spans="1:17" ht="26.25" customHeight="1">
      <c r="A4" s="68" t="s">
        <v>1327</v>
      </c>
      <c r="B4" s="69"/>
      <c r="C4" s="69"/>
      <c r="D4" s="69"/>
      <c r="E4" s="69"/>
      <c r="F4" s="69"/>
      <c r="G4" s="69"/>
      <c r="H4" s="71"/>
      <c r="I4" s="71"/>
      <c r="J4" s="71"/>
      <c r="K4" s="71"/>
      <c r="L4" s="71"/>
      <c r="M4" s="71"/>
      <c r="N4" s="71"/>
      <c r="O4" s="71"/>
      <c r="P4" s="71"/>
      <c r="Q4" s="72" t="s">
        <v>1328</v>
      </c>
    </row>
    <row r="5" spans="1:17" s="116" customFormat="1" ht="21" customHeight="1">
      <c r="A5" s="1169" t="s">
        <v>571</v>
      </c>
      <c r="B5" s="416" t="s">
        <v>1183</v>
      </c>
      <c r="C5" s="416"/>
      <c r="D5" s="416"/>
      <c r="E5" s="416" t="s">
        <v>1184</v>
      </c>
      <c r="F5" s="416"/>
      <c r="G5" s="416"/>
      <c r="H5" s="416" t="s">
        <v>1185</v>
      </c>
      <c r="I5" s="416"/>
      <c r="J5" s="416"/>
      <c r="K5" s="416" t="s">
        <v>1186</v>
      </c>
      <c r="L5" s="416"/>
      <c r="M5" s="416"/>
      <c r="N5" s="416" t="s">
        <v>1187</v>
      </c>
      <c r="O5" s="416"/>
      <c r="P5" s="416"/>
      <c r="Q5" s="1241" t="s">
        <v>1126</v>
      </c>
    </row>
    <row r="6" spans="1:17" s="117" customFormat="1" ht="21">
      <c r="A6" s="1169"/>
      <c r="B6" s="74">
        <v>2557</v>
      </c>
      <c r="C6" s="74">
        <v>2558</v>
      </c>
      <c r="D6" s="74">
        <v>2559</v>
      </c>
      <c r="E6" s="74">
        <v>2557</v>
      </c>
      <c r="F6" s="74">
        <v>2558</v>
      </c>
      <c r="G6" s="76">
        <v>2559</v>
      </c>
      <c r="H6" s="76">
        <v>2557</v>
      </c>
      <c r="I6" s="76">
        <v>2558</v>
      </c>
      <c r="J6" s="76">
        <v>2559</v>
      </c>
      <c r="K6" s="74">
        <v>2557</v>
      </c>
      <c r="L6" s="74">
        <v>2558</v>
      </c>
      <c r="M6" s="74">
        <v>2559</v>
      </c>
      <c r="N6" s="74">
        <v>2557</v>
      </c>
      <c r="O6" s="74">
        <v>2558</v>
      </c>
      <c r="P6" s="74">
        <v>2559</v>
      </c>
      <c r="Q6" s="1242"/>
    </row>
    <row r="7" spans="1:17" s="117" customFormat="1" ht="21">
      <c r="A7" s="118" t="s">
        <v>582</v>
      </c>
      <c r="B7" s="119">
        <v>1</v>
      </c>
      <c r="C7" s="119">
        <v>1</v>
      </c>
      <c r="D7" s="119">
        <v>1</v>
      </c>
      <c r="E7" s="471"/>
      <c r="F7" s="471"/>
      <c r="G7" s="119">
        <v>0</v>
      </c>
      <c r="H7" s="471">
        <v>1</v>
      </c>
      <c r="I7" s="471">
        <v>1</v>
      </c>
      <c r="J7" s="119">
        <v>1</v>
      </c>
      <c r="K7" s="119"/>
      <c r="L7" s="119"/>
      <c r="M7" s="119"/>
      <c r="N7" s="472"/>
      <c r="O7" s="472"/>
      <c r="P7" s="472"/>
      <c r="Q7" s="472">
        <f>IF(P7&gt;=20,5,P7/20*5)</f>
        <v>0</v>
      </c>
    </row>
    <row r="8" spans="1:17" s="117" customFormat="1" ht="21">
      <c r="A8" s="118" t="s">
        <v>583</v>
      </c>
      <c r="B8" s="119">
        <v>1</v>
      </c>
      <c r="C8" s="119">
        <v>1</v>
      </c>
      <c r="D8" s="119">
        <v>1</v>
      </c>
      <c r="E8" s="170"/>
      <c r="F8" s="170"/>
      <c r="G8" s="170"/>
      <c r="H8" s="471">
        <v>1</v>
      </c>
      <c r="I8" s="471">
        <v>1</v>
      </c>
      <c r="J8" s="119">
        <v>1</v>
      </c>
      <c r="K8" s="170"/>
      <c r="L8" s="170"/>
      <c r="M8" s="170"/>
      <c r="N8" s="170"/>
      <c r="O8" s="170"/>
      <c r="P8" s="170"/>
      <c r="Q8" s="472">
        <f aca="true" t="shared" si="0" ref="Q8:Q15">IF(P8&gt;=20,5,P8/20*5)</f>
        <v>0</v>
      </c>
    </row>
    <row r="9" spans="1:17" s="117" customFormat="1" ht="21">
      <c r="A9" s="118" t="s">
        <v>584</v>
      </c>
      <c r="B9" s="119">
        <v>2</v>
      </c>
      <c r="C9" s="119">
        <v>2</v>
      </c>
      <c r="D9" s="119">
        <v>2</v>
      </c>
      <c r="E9" s="170"/>
      <c r="F9" s="170"/>
      <c r="G9" s="170"/>
      <c r="H9" s="471">
        <v>2</v>
      </c>
      <c r="I9" s="471">
        <v>2</v>
      </c>
      <c r="J9" s="119">
        <v>2</v>
      </c>
      <c r="K9" s="170"/>
      <c r="L9" s="170"/>
      <c r="M9" s="170"/>
      <c r="N9" s="170"/>
      <c r="O9" s="170"/>
      <c r="P9" s="170"/>
      <c r="Q9" s="472">
        <f t="shared" si="0"/>
        <v>0</v>
      </c>
    </row>
    <row r="10" spans="1:17" s="117" customFormat="1" ht="21">
      <c r="A10" s="118" t="s">
        <v>585</v>
      </c>
      <c r="B10" s="119">
        <v>3</v>
      </c>
      <c r="C10" s="119">
        <v>3</v>
      </c>
      <c r="D10" s="119">
        <v>3</v>
      </c>
      <c r="E10" s="170"/>
      <c r="F10" s="170"/>
      <c r="G10" s="170"/>
      <c r="H10" s="471">
        <v>1</v>
      </c>
      <c r="I10" s="471">
        <v>1</v>
      </c>
      <c r="J10" s="119">
        <v>1</v>
      </c>
      <c r="K10" s="170"/>
      <c r="L10" s="170"/>
      <c r="M10" s="170"/>
      <c r="N10" s="170"/>
      <c r="O10" s="170"/>
      <c r="P10" s="170"/>
      <c r="Q10" s="472">
        <f t="shared" si="0"/>
        <v>0</v>
      </c>
    </row>
    <row r="11" spans="1:17" s="117" customFormat="1" ht="21">
      <c r="A11" s="118" t="s">
        <v>586</v>
      </c>
      <c r="B11" s="119">
        <v>1</v>
      </c>
      <c r="C11" s="119">
        <v>1</v>
      </c>
      <c r="D11" s="119">
        <v>1</v>
      </c>
      <c r="E11" s="170"/>
      <c r="F11" s="170"/>
      <c r="G11" s="170"/>
      <c r="H11" s="471">
        <v>1</v>
      </c>
      <c r="I11" s="471">
        <v>1</v>
      </c>
      <c r="J11" s="119">
        <v>1</v>
      </c>
      <c r="K11" s="170"/>
      <c r="L11" s="170"/>
      <c r="M11" s="170"/>
      <c r="N11" s="170"/>
      <c r="O11" s="170"/>
      <c r="P11" s="170"/>
      <c r="Q11" s="472">
        <f t="shared" si="0"/>
        <v>0</v>
      </c>
    </row>
    <row r="12" spans="1:17" s="117" customFormat="1" ht="21">
      <c r="A12" s="118" t="s">
        <v>587</v>
      </c>
      <c r="B12" s="119">
        <v>2</v>
      </c>
      <c r="C12" s="119">
        <v>2</v>
      </c>
      <c r="D12" s="119">
        <v>2</v>
      </c>
      <c r="E12" s="170"/>
      <c r="F12" s="170"/>
      <c r="G12" s="170"/>
      <c r="H12" s="471">
        <v>1</v>
      </c>
      <c r="I12" s="471">
        <v>1</v>
      </c>
      <c r="J12" s="119">
        <v>1</v>
      </c>
      <c r="K12" s="170"/>
      <c r="L12" s="170"/>
      <c r="M12" s="170"/>
      <c r="N12" s="170"/>
      <c r="O12" s="170"/>
      <c r="P12" s="170"/>
      <c r="Q12" s="472">
        <f t="shared" si="0"/>
        <v>0</v>
      </c>
    </row>
    <row r="13" spans="1:17" s="477" customFormat="1" ht="21">
      <c r="A13" s="473" t="s">
        <v>588</v>
      </c>
      <c r="B13" s="474">
        <v>1</v>
      </c>
      <c r="C13" s="474">
        <v>1</v>
      </c>
      <c r="D13" s="474">
        <v>1</v>
      </c>
      <c r="E13" s="670"/>
      <c r="F13" s="670"/>
      <c r="G13" s="670"/>
      <c r="H13" s="475">
        <v>1</v>
      </c>
      <c r="I13" s="475">
        <v>1</v>
      </c>
      <c r="J13" s="474">
        <v>1</v>
      </c>
      <c r="K13" s="670"/>
      <c r="L13" s="670"/>
      <c r="M13" s="670"/>
      <c r="N13" s="670"/>
      <c r="O13" s="670"/>
      <c r="P13" s="670"/>
      <c r="Q13" s="476">
        <f t="shared" si="0"/>
        <v>0</v>
      </c>
    </row>
    <row r="14" spans="1:17" s="117" customFormat="1" ht="21">
      <c r="A14" s="121" t="s">
        <v>589</v>
      </c>
      <c r="B14" s="119">
        <v>1</v>
      </c>
      <c r="C14" s="119">
        <v>1</v>
      </c>
      <c r="D14" s="119">
        <v>1</v>
      </c>
      <c r="E14" s="170"/>
      <c r="F14" s="170"/>
      <c r="G14" s="170"/>
      <c r="H14" s="471"/>
      <c r="I14" s="471"/>
      <c r="J14" s="119"/>
      <c r="K14" s="170"/>
      <c r="L14" s="170"/>
      <c r="M14" s="170"/>
      <c r="N14" s="170"/>
      <c r="O14" s="170"/>
      <c r="P14" s="170"/>
      <c r="Q14" s="472">
        <f t="shared" si="0"/>
        <v>0</v>
      </c>
    </row>
    <row r="15" spans="1:17" s="117" customFormat="1" ht="23.25">
      <c r="A15" s="122" t="s">
        <v>590</v>
      </c>
      <c r="B15" s="123">
        <v>12</v>
      </c>
      <c r="C15" s="123">
        <v>12</v>
      </c>
      <c r="D15" s="123">
        <v>12</v>
      </c>
      <c r="E15" s="173">
        <f>SUM(E7:E14)</f>
        <v>0</v>
      </c>
      <c r="F15" s="173">
        <f>SUM(F7:F14)</f>
        <v>0</v>
      </c>
      <c r="G15" s="173">
        <f>SUM(G7:G14)</f>
        <v>0</v>
      </c>
      <c r="H15" s="478">
        <v>8</v>
      </c>
      <c r="I15" s="478">
        <v>8</v>
      </c>
      <c r="J15" s="123">
        <v>8</v>
      </c>
      <c r="K15" s="173">
        <f aca="true" t="shared" si="1" ref="K15:P15">SUM(K8:K14)</f>
        <v>0</v>
      </c>
      <c r="L15" s="173">
        <f t="shared" si="1"/>
        <v>0</v>
      </c>
      <c r="M15" s="173">
        <f t="shared" si="1"/>
        <v>0</v>
      </c>
      <c r="N15" s="173">
        <f t="shared" si="1"/>
        <v>0</v>
      </c>
      <c r="O15" s="173">
        <f t="shared" si="1"/>
        <v>0</v>
      </c>
      <c r="P15" s="173">
        <f t="shared" si="1"/>
        <v>0</v>
      </c>
      <c r="Q15" s="479">
        <f t="shared" si="0"/>
        <v>0</v>
      </c>
    </row>
    <row r="16" spans="1:17" s="47" customFormat="1" ht="23.25">
      <c r="A16" s="81" t="s">
        <v>1776</v>
      </c>
      <c r="B16" s="82"/>
      <c r="C16" s="82"/>
      <c r="D16" s="82"/>
      <c r="E16" s="82"/>
      <c r="F16" s="82"/>
      <c r="G16" s="83"/>
      <c r="H16" s="85"/>
      <c r="I16" s="85"/>
      <c r="J16" s="85"/>
      <c r="K16" s="85"/>
      <c r="L16" s="85"/>
      <c r="M16" s="85"/>
      <c r="N16" s="85"/>
      <c r="O16" s="85"/>
      <c r="P16" s="85"/>
      <c r="Q16" s="86" t="s">
        <v>1780</v>
      </c>
    </row>
    <row r="17" spans="1:17" s="127" customFormat="1" ht="23.25" customHeight="1">
      <c r="A17" s="291" t="s">
        <v>2223</v>
      </c>
      <c r="B17" s="370"/>
      <c r="C17" s="370"/>
      <c r="D17" s="370"/>
      <c r="E17" s="370"/>
      <c r="F17" s="370"/>
      <c r="G17" s="370"/>
      <c r="H17" s="370"/>
      <c r="I17" s="370"/>
      <c r="J17" s="370"/>
      <c r="K17" s="370"/>
      <c r="L17" s="370"/>
      <c r="M17" s="370"/>
      <c r="N17" s="370"/>
      <c r="O17" s="370"/>
      <c r="P17" s="370"/>
      <c r="Q17" s="371"/>
    </row>
    <row r="18" spans="1:17" s="47" customFormat="1" ht="23.25">
      <c r="A18" s="89" t="s">
        <v>1188</v>
      </c>
      <c r="B18" s="90"/>
      <c r="C18" s="90"/>
      <c r="D18" s="90"/>
      <c r="E18" s="90"/>
      <c r="F18" s="90"/>
      <c r="G18" s="90"/>
      <c r="H18" s="92"/>
      <c r="I18" s="92"/>
      <c r="J18" s="92"/>
      <c r="K18" s="92"/>
      <c r="L18" s="92"/>
      <c r="M18" s="92"/>
      <c r="N18" s="92"/>
      <c r="O18" s="92"/>
      <c r="P18" s="92"/>
      <c r="Q18" s="131" t="s">
        <v>1781</v>
      </c>
    </row>
    <row r="19" spans="1:17" s="47" customFormat="1" ht="23.25">
      <c r="A19" s="94" t="s">
        <v>344</v>
      </c>
      <c r="H19" s="95"/>
      <c r="I19" s="95"/>
      <c r="J19" s="95"/>
      <c r="K19" s="95"/>
      <c r="L19" s="95"/>
      <c r="M19" s="95"/>
      <c r="N19" s="95"/>
      <c r="O19" s="95"/>
      <c r="P19" s="95"/>
      <c r="Q19" s="132" t="s">
        <v>1782</v>
      </c>
    </row>
    <row r="20" spans="1:17" s="47" customFormat="1" ht="23.25">
      <c r="A20" s="133"/>
      <c r="B20" s="98"/>
      <c r="C20" s="98"/>
      <c r="D20" s="98"/>
      <c r="E20" s="98"/>
      <c r="F20" s="98"/>
      <c r="G20" s="98"/>
      <c r="H20" s="100"/>
      <c r="I20" s="100"/>
      <c r="J20" s="100"/>
      <c r="K20" s="100"/>
      <c r="L20" s="100"/>
      <c r="M20" s="100"/>
      <c r="N20" s="100"/>
      <c r="O20" s="100"/>
      <c r="P20" s="100"/>
      <c r="Q20" s="101" t="s">
        <v>827</v>
      </c>
    </row>
    <row r="21" spans="1:3" s="47" customFormat="1" ht="23.25">
      <c r="A21" s="1160"/>
      <c r="B21" s="1160"/>
      <c r="C21" s="1160"/>
    </row>
  </sheetData>
  <sheetProtection/>
  <mergeCells count="3">
    <mergeCell ref="A5:A6"/>
    <mergeCell ref="Q5:Q6"/>
    <mergeCell ref="A21:C21"/>
  </mergeCells>
  <printOptions/>
  <pageMargins left="0.984251968503937" right="1.220472440944882" top="0.984251968503937" bottom="0.984251968503937" header="0.5118110236220472" footer="0.5118110236220472"/>
  <pageSetup firstPageNumber="17" useFirstPageNumber="1" fitToHeight="0" fitToWidth="1" horizontalDpi="1200" verticalDpi="1200" orientation="landscape" paperSize="9" scale="94" r:id="rId2"/>
  <headerFooter alignWithMargins="0">
    <oddFooter>&amp;Cหน้า 1-&amp;P</oddFooter>
  </headerFooter>
  <drawing r:id="rId1"/>
</worksheet>
</file>

<file path=xl/worksheets/sheet16.xml><?xml version="1.0" encoding="utf-8"?>
<worksheet xmlns="http://schemas.openxmlformats.org/spreadsheetml/2006/main" xmlns:r="http://schemas.openxmlformats.org/officeDocument/2006/relationships">
  <sheetPr codeName="Sheet74">
    <tabColor rgb="FF00B050"/>
    <pageSetUpPr fitToPage="1"/>
  </sheetPr>
  <dimension ref="A1:H71"/>
  <sheetViews>
    <sheetView zoomScaleSheetLayoutView="100" zoomScalePageLayoutView="0" workbookViewId="0" topLeftCell="A1">
      <pane ySplit="5" topLeftCell="A12" activePane="bottomLeft" state="frozen"/>
      <selection pane="topLeft" activeCell="B9" sqref="B9"/>
      <selection pane="bottomLeft" activeCell="C18" sqref="C18"/>
    </sheetView>
  </sheetViews>
  <sheetFormatPr defaultColWidth="10.66015625" defaultRowHeight="21"/>
  <cols>
    <col min="1" max="1" width="10.83203125" style="283" customWidth="1"/>
    <col min="2" max="2" width="32.83203125" style="283" customWidth="1"/>
    <col min="3" max="3" width="14.83203125" style="283" customWidth="1"/>
    <col min="4" max="4" width="12.83203125" style="283" customWidth="1"/>
    <col min="5" max="6" width="20.83203125" style="283" customWidth="1"/>
    <col min="7" max="7" width="48.5" style="283" customWidth="1"/>
    <col min="8" max="8" width="20.83203125" style="283" customWidth="1"/>
    <col min="9" max="16384" width="10.66015625" style="283" customWidth="1"/>
  </cols>
  <sheetData>
    <row r="1" spans="1:8" s="260" customFormat="1" ht="27" customHeight="1">
      <c r="A1" s="1243" t="s">
        <v>1326</v>
      </c>
      <c r="B1" s="1243"/>
      <c r="C1" s="1243"/>
      <c r="D1" s="1243"/>
      <c r="E1" s="1243"/>
      <c r="F1" s="1243"/>
      <c r="G1" s="1243"/>
      <c r="H1" s="1243"/>
    </row>
    <row r="2" spans="1:8" s="264" customFormat="1" ht="23.25" customHeight="1">
      <c r="A2" s="261" t="s">
        <v>844</v>
      </c>
      <c r="B2" s="262"/>
      <c r="C2" s="262"/>
      <c r="D2" s="262"/>
      <c r="E2" s="262"/>
      <c r="F2" s="262"/>
      <c r="G2" s="262"/>
      <c r="H2" s="263" t="s">
        <v>1783</v>
      </c>
    </row>
    <row r="3" spans="1:8" s="269" customFormat="1" ht="23.25">
      <c r="A3" s="265" t="s">
        <v>845</v>
      </c>
      <c r="B3" s="266"/>
      <c r="C3" s="266"/>
      <c r="D3" s="266"/>
      <c r="E3" s="266"/>
      <c r="F3" s="267"/>
      <c r="G3" s="266"/>
      <c r="H3" s="268"/>
    </row>
    <row r="4" spans="1:8" s="264" customFormat="1" ht="23.25" customHeight="1">
      <c r="A4" s="270" t="s">
        <v>1327</v>
      </c>
      <c r="B4" s="271"/>
      <c r="C4" s="271"/>
      <c r="D4" s="271"/>
      <c r="E4" s="271"/>
      <c r="F4" s="267"/>
      <c r="G4" s="272"/>
      <c r="H4" s="273" t="s">
        <v>1784</v>
      </c>
    </row>
    <row r="5" spans="1:8" s="277" customFormat="1" ht="21">
      <c r="A5" s="274" t="s">
        <v>846</v>
      </c>
      <c r="B5" s="275" t="s">
        <v>847</v>
      </c>
      <c r="C5" s="275" t="s">
        <v>848</v>
      </c>
      <c r="D5" s="275" t="s">
        <v>849</v>
      </c>
      <c r="E5" s="275" t="s">
        <v>850</v>
      </c>
      <c r="F5" s="275" t="s">
        <v>851</v>
      </c>
      <c r="G5" s="276" t="s">
        <v>852</v>
      </c>
      <c r="H5" s="276" t="s">
        <v>853</v>
      </c>
    </row>
    <row r="6" spans="1:8" ht="21">
      <c r="A6" s="278">
        <v>2559</v>
      </c>
      <c r="B6" s="279" t="s">
        <v>854</v>
      </c>
      <c r="C6" s="280" t="s">
        <v>855</v>
      </c>
      <c r="D6" s="280" t="s">
        <v>856</v>
      </c>
      <c r="E6" s="281" t="s">
        <v>578</v>
      </c>
      <c r="F6" s="279" t="s">
        <v>857</v>
      </c>
      <c r="G6" s="282" t="s">
        <v>858</v>
      </c>
      <c r="H6" s="282"/>
    </row>
    <row r="7" spans="1:8" ht="21">
      <c r="A7" s="278">
        <v>2559</v>
      </c>
      <c r="B7" s="279" t="s">
        <v>863</v>
      </c>
      <c r="C7" s="280" t="s">
        <v>855</v>
      </c>
      <c r="D7" s="280" t="s">
        <v>864</v>
      </c>
      <c r="E7" s="281" t="s">
        <v>860</v>
      </c>
      <c r="F7" s="279" t="s">
        <v>861</v>
      </c>
      <c r="G7" s="282" t="s">
        <v>865</v>
      </c>
      <c r="H7" s="282"/>
    </row>
    <row r="8" spans="1:8" ht="21">
      <c r="A8" s="278">
        <v>2559</v>
      </c>
      <c r="B8" s="279" t="s">
        <v>1785</v>
      </c>
      <c r="C8" s="280" t="s">
        <v>1101</v>
      </c>
      <c r="D8" s="280" t="s">
        <v>856</v>
      </c>
      <c r="E8" s="281" t="s">
        <v>578</v>
      </c>
      <c r="F8" s="279" t="s">
        <v>857</v>
      </c>
      <c r="G8" s="282" t="s">
        <v>1104</v>
      </c>
      <c r="H8" s="282"/>
    </row>
    <row r="9" spans="1:8" ht="21">
      <c r="A9" s="278">
        <v>2559</v>
      </c>
      <c r="B9" s="279" t="s">
        <v>1102</v>
      </c>
      <c r="C9" s="280" t="s">
        <v>1101</v>
      </c>
      <c r="D9" s="280" t="s">
        <v>856</v>
      </c>
      <c r="E9" s="281" t="s">
        <v>578</v>
      </c>
      <c r="F9" s="279" t="s">
        <v>1103</v>
      </c>
      <c r="G9" s="282" t="s">
        <v>1104</v>
      </c>
      <c r="H9" s="282"/>
    </row>
    <row r="10" spans="1:8" ht="21">
      <c r="A10" s="278">
        <v>2558</v>
      </c>
      <c r="B10" s="279" t="s">
        <v>854</v>
      </c>
      <c r="C10" s="280" t="s">
        <v>855</v>
      </c>
      <c r="D10" s="280" t="s">
        <v>856</v>
      </c>
      <c r="E10" s="281" t="s">
        <v>578</v>
      </c>
      <c r="F10" s="279" t="s">
        <v>857</v>
      </c>
      <c r="G10" s="282" t="s">
        <v>858</v>
      </c>
      <c r="H10" s="282"/>
    </row>
    <row r="11" spans="1:8" ht="21">
      <c r="A11" s="284">
        <v>2558</v>
      </c>
      <c r="B11" s="285" t="s">
        <v>863</v>
      </c>
      <c r="C11" s="286" t="s">
        <v>855</v>
      </c>
      <c r="D11" s="286" t="s">
        <v>864</v>
      </c>
      <c r="E11" s="287" t="s">
        <v>860</v>
      </c>
      <c r="F11" s="285" t="s">
        <v>861</v>
      </c>
      <c r="G11" s="288" t="s">
        <v>865</v>
      </c>
      <c r="H11" s="288"/>
    </row>
    <row r="12" spans="1:8" ht="21">
      <c r="A12" s="284">
        <v>2558</v>
      </c>
      <c r="B12" s="285" t="s">
        <v>1100</v>
      </c>
      <c r="C12" s="286" t="s">
        <v>1101</v>
      </c>
      <c r="D12" s="286" t="s">
        <v>856</v>
      </c>
      <c r="E12" s="287" t="s">
        <v>860</v>
      </c>
      <c r="F12" s="285" t="s">
        <v>857</v>
      </c>
      <c r="G12" s="288"/>
      <c r="H12" s="288"/>
    </row>
    <row r="13" spans="1:8" ht="21">
      <c r="A13" s="284">
        <v>2558</v>
      </c>
      <c r="B13" s="285" t="s">
        <v>1102</v>
      </c>
      <c r="C13" s="286" t="s">
        <v>1101</v>
      </c>
      <c r="D13" s="286" t="s">
        <v>856</v>
      </c>
      <c r="E13" s="287" t="s">
        <v>578</v>
      </c>
      <c r="F13" s="285" t="s">
        <v>1103</v>
      </c>
      <c r="G13" s="288" t="s">
        <v>1104</v>
      </c>
      <c r="H13" s="288"/>
    </row>
    <row r="14" spans="1:8" ht="21">
      <c r="A14" s="284">
        <v>2557</v>
      </c>
      <c r="B14" s="285" t="s">
        <v>854</v>
      </c>
      <c r="C14" s="286" t="s">
        <v>855</v>
      </c>
      <c r="D14" s="286" t="s">
        <v>856</v>
      </c>
      <c r="E14" s="287" t="s">
        <v>578</v>
      </c>
      <c r="F14" s="285" t="s">
        <v>857</v>
      </c>
      <c r="G14" s="288" t="s">
        <v>858</v>
      </c>
      <c r="H14" s="288"/>
    </row>
    <row r="15" spans="1:8" ht="21">
      <c r="A15" s="284">
        <v>2557</v>
      </c>
      <c r="B15" s="285" t="s">
        <v>859</v>
      </c>
      <c r="C15" s="286" t="s">
        <v>855</v>
      </c>
      <c r="D15" s="286" t="s">
        <v>856</v>
      </c>
      <c r="E15" s="287" t="s">
        <v>860</v>
      </c>
      <c r="F15" s="285" t="s">
        <v>861</v>
      </c>
      <c r="G15" s="288" t="s">
        <v>862</v>
      </c>
      <c r="H15" s="288"/>
    </row>
    <row r="16" spans="1:8" ht="21">
      <c r="A16" s="284">
        <v>2557</v>
      </c>
      <c r="B16" s="285" t="s">
        <v>863</v>
      </c>
      <c r="C16" s="286" t="s">
        <v>855</v>
      </c>
      <c r="D16" s="286" t="s">
        <v>864</v>
      </c>
      <c r="E16" s="287" t="s">
        <v>860</v>
      </c>
      <c r="F16" s="285" t="s">
        <v>861</v>
      </c>
      <c r="G16" s="288" t="s">
        <v>865</v>
      </c>
      <c r="H16" s="288"/>
    </row>
    <row r="17" spans="1:8" ht="23.25">
      <c r="A17" s="270" t="s">
        <v>1776</v>
      </c>
      <c r="B17" s="289"/>
      <c r="C17" s="289"/>
      <c r="D17" s="289"/>
      <c r="E17" s="289"/>
      <c r="F17" s="289"/>
      <c r="G17" s="289"/>
      <c r="H17" s="290" t="s">
        <v>1777</v>
      </c>
    </row>
    <row r="18" spans="1:8" ht="21">
      <c r="A18" s="291" t="s">
        <v>2224</v>
      </c>
      <c r="B18" s="292"/>
      <c r="C18" s="292"/>
      <c r="D18" s="292"/>
      <c r="E18" s="292"/>
      <c r="F18" s="292"/>
      <c r="G18" s="292"/>
      <c r="H18" s="293"/>
    </row>
    <row r="19" spans="1:8" ht="21">
      <c r="A19" s="294" t="s">
        <v>2225</v>
      </c>
      <c r="B19" s="295"/>
      <c r="C19" s="295"/>
      <c r="D19" s="295"/>
      <c r="E19" s="295"/>
      <c r="F19" s="295"/>
      <c r="G19" s="295"/>
      <c r="H19" s="296"/>
    </row>
    <row r="20" spans="1:8" ht="21">
      <c r="A20" s="294" t="s">
        <v>2226</v>
      </c>
      <c r="B20" s="295"/>
      <c r="C20" s="295"/>
      <c r="D20" s="295"/>
      <c r="E20" s="295"/>
      <c r="F20" s="295"/>
      <c r="G20" s="295"/>
      <c r="H20" s="296"/>
    </row>
    <row r="21" spans="1:8" ht="21">
      <c r="A21" s="294" t="s">
        <v>2227</v>
      </c>
      <c r="B21" s="295"/>
      <c r="C21" s="295"/>
      <c r="D21" s="295"/>
      <c r="E21" s="295"/>
      <c r="F21" s="295"/>
      <c r="G21" s="295"/>
      <c r="H21" s="296"/>
    </row>
    <row r="22" spans="1:8" ht="21">
      <c r="A22" s="294" t="s">
        <v>2228</v>
      </c>
      <c r="B22" s="295"/>
      <c r="C22" s="295"/>
      <c r="D22" s="295"/>
      <c r="E22" s="295"/>
      <c r="F22" s="295"/>
      <c r="G22" s="295"/>
      <c r="H22" s="296"/>
    </row>
    <row r="23" spans="1:8" ht="21">
      <c r="A23" s="892" t="s">
        <v>2229</v>
      </c>
      <c r="B23" s="297"/>
      <c r="C23" s="297"/>
      <c r="D23" s="297"/>
      <c r="E23" s="297"/>
      <c r="F23" s="297"/>
      <c r="G23" s="297"/>
      <c r="H23" s="671"/>
    </row>
    <row r="24" spans="1:8" ht="23.25">
      <c r="A24" s="298" t="s">
        <v>866</v>
      </c>
      <c r="B24" s="292"/>
      <c r="C24" s="292"/>
      <c r="D24" s="292"/>
      <c r="E24" s="292"/>
      <c r="F24" s="292"/>
      <c r="G24" s="292"/>
      <c r="H24" s="299" t="s">
        <v>867</v>
      </c>
    </row>
    <row r="25" spans="1:8" ht="23.25">
      <c r="A25" s="300" t="s">
        <v>344</v>
      </c>
      <c r="B25" s="295"/>
      <c r="C25" s="295"/>
      <c r="D25" s="295"/>
      <c r="E25" s="295"/>
      <c r="F25" s="295"/>
      <c r="G25" s="295"/>
      <c r="H25" s="301" t="s">
        <v>868</v>
      </c>
    </row>
    <row r="26" spans="1:8" ht="23.25">
      <c r="A26" s="302"/>
      <c r="B26" s="297"/>
      <c r="C26" s="297"/>
      <c r="D26" s="297"/>
      <c r="E26" s="297"/>
      <c r="F26" s="297"/>
      <c r="G26" s="297"/>
      <c r="H26" s="303" t="s">
        <v>827</v>
      </c>
    </row>
    <row r="27" spans="1:8" ht="21">
      <c r="A27" s="264"/>
      <c r="B27" s="264"/>
      <c r="C27" s="264"/>
      <c r="D27" s="264"/>
      <c r="E27" s="264"/>
      <c r="F27" s="264"/>
      <c r="G27" s="264"/>
      <c r="H27" s="264"/>
    </row>
    <row r="28" spans="1:8" ht="21">
      <c r="A28" s="264"/>
      <c r="B28" s="264"/>
      <c r="C28" s="264"/>
      <c r="D28" s="264"/>
      <c r="E28" s="264"/>
      <c r="F28" s="264"/>
      <c r="G28" s="264"/>
      <c r="H28" s="264"/>
    </row>
    <row r="29" spans="1:8" ht="21">
      <c r="A29" s="264"/>
      <c r="B29" s="264"/>
      <c r="C29" s="264"/>
      <c r="D29" s="264"/>
      <c r="E29" s="264"/>
      <c r="F29" s="264"/>
      <c r="G29" s="264"/>
      <c r="H29" s="264"/>
    </row>
    <row r="30" spans="1:8" ht="21">
      <c r="A30" s="264"/>
      <c r="B30" s="264"/>
      <c r="C30" s="264"/>
      <c r="D30" s="264"/>
      <c r="E30" s="264"/>
      <c r="F30" s="264"/>
      <c r="G30" s="264"/>
      <c r="H30" s="264"/>
    </row>
    <row r="31" spans="1:8" ht="21">
      <c r="A31" s="264"/>
      <c r="B31" s="264"/>
      <c r="C31" s="264"/>
      <c r="D31" s="264"/>
      <c r="E31" s="264"/>
      <c r="F31" s="264"/>
      <c r="G31" s="264"/>
      <c r="H31" s="264"/>
    </row>
    <row r="32" spans="1:8" ht="21">
      <c r="A32" s="264"/>
      <c r="B32" s="264"/>
      <c r="C32" s="264"/>
      <c r="D32" s="264"/>
      <c r="E32" s="264"/>
      <c r="F32" s="264"/>
      <c r="G32" s="264"/>
      <c r="H32" s="264"/>
    </row>
    <row r="33" spans="1:8" ht="21">
      <c r="A33" s="264"/>
      <c r="B33" s="264"/>
      <c r="C33" s="264"/>
      <c r="D33" s="264"/>
      <c r="E33" s="264"/>
      <c r="F33" s="264"/>
      <c r="G33" s="264"/>
      <c r="H33" s="264"/>
    </row>
    <row r="34" spans="1:8" ht="21">
      <c r="A34" s="264"/>
      <c r="B34" s="264"/>
      <c r="C34" s="264"/>
      <c r="D34" s="264"/>
      <c r="E34" s="264"/>
      <c r="F34" s="264"/>
      <c r="G34" s="264"/>
      <c r="H34" s="264"/>
    </row>
    <row r="35" spans="1:8" ht="21">
      <c r="A35" s="264"/>
      <c r="B35" s="264"/>
      <c r="C35" s="264"/>
      <c r="D35" s="264"/>
      <c r="E35" s="264"/>
      <c r="F35" s="264"/>
      <c r="G35" s="264"/>
      <c r="H35" s="264"/>
    </row>
    <row r="36" spans="1:8" ht="21">
      <c r="A36" s="264"/>
      <c r="B36" s="264"/>
      <c r="C36" s="264"/>
      <c r="D36" s="264"/>
      <c r="E36" s="264"/>
      <c r="F36" s="264"/>
      <c r="G36" s="264"/>
      <c r="H36" s="264"/>
    </row>
    <row r="37" spans="1:8" ht="21">
      <c r="A37" s="264"/>
      <c r="B37" s="264"/>
      <c r="C37" s="264"/>
      <c r="D37" s="264"/>
      <c r="E37" s="264"/>
      <c r="F37" s="264"/>
      <c r="G37" s="264"/>
      <c r="H37" s="264"/>
    </row>
    <row r="38" spans="1:8" ht="21">
      <c r="A38" s="264"/>
      <c r="B38" s="264"/>
      <c r="C38" s="264"/>
      <c r="D38" s="264"/>
      <c r="E38" s="264"/>
      <c r="F38" s="264"/>
      <c r="G38" s="264"/>
      <c r="H38" s="264"/>
    </row>
    <row r="39" spans="1:8" ht="21">
      <c r="A39" s="264"/>
      <c r="B39" s="264"/>
      <c r="C39" s="264"/>
      <c r="D39" s="264"/>
      <c r="E39" s="264"/>
      <c r="F39" s="264"/>
      <c r="G39" s="264"/>
      <c r="H39" s="264"/>
    </row>
    <row r="40" spans="1:8" ht="21">
      <c r="A40" s="264"/>
      <c r="B40" s="264"/>
      <c r="C40" s="264"/>
      <c r="D40" s="264"/>
      <c r="E40" s="264"/>
      <c r="F40" s="264"/>
      <c r="G40" s="264"/>
      <c r="H40" s="264"/>
    </row>
    <row r="41" spans="1:8" ht="21">
      <c r="A41" s="264"/>
      <c r="B41" s="264"/>
      <c r="C41" s="264"/>
      <c r="D41" s="264"/>
      <c r="E41" s="264"/>
      <c r="F41" s="264"/>
      <c r="G41" s="264"/>
      <c r="H41" s="264"/>
    </row>
    <row r="42" spans="1:8" ht="21">
      <c r="A42" s="264"/>
      <c r="B42" s="264"/>
      <c r="C42" s="264"/>
      <c r="D42" s="264"/>
      <c r="E42" s="264"/>
      <c r="F42" s="264"/>
      <c r="G42" s="264"/>
      <c r="H42" s="264"/>
    </row>
    <row r="43" spans="1:8" ht="21">
      <c r="A43" s="264"/>
      <c r="B43" s="264"/>
      <c r="C43" s="264"/>
      <c r="D43" s="264"/>
      <c r="E43" s="264"/>
      <c r="F43" s="264"/>
      <c r="G43" s="264"/>
      <c r="H43" s="264"/>
    </row>
    <row r="44" spans="1:8" ht="21">
      <c r="A44" s="264"/>
      <c r="B44" s="264"/>
      <c r="C44" s="264"/>
      <c r="D44" s="264"/>
      <c r="E44" s="264"/>
      <c r="F44" s="264"/>
      <c r="G44" s="264"/>
      <c r="H44" s="264"/>
    </row>
    <row r="45" spans="1:8" ht="21">
      <c r="A45" s="264"/>
      <c r="B45" s="264"/>
      <c r="C45" s="264"/>
      <c r="D45" s="264"/>
      <c r="E45" s="264"/>
      <c r="F45" s="264"/>
      <c r="G45" s="264"/>
      <c r="H45" s="264"/>
    </row>
    <row r="46" spans="1:8" ht="21">
      <c r="A46" s="264"/>
      <c r="B46" s="264"/>
      <c r="C46" s="264"/>
      <c r="D46" s="264"/>
      <c r="E46" s="264"/>
      <c r="F46" s="264"/>
      <c r="G46" s="264"/>
      <c r="H46" s="264"/>
    </row>
    <row r="47" spans="1:8" ht="21">
      <c r="A47" s="264"/>
      <c r="B47" s="264"/>
      <c r="C47" s="264"/>
      <c r="D47" s="264"/>
      <c r="E47" s="264"/>
      <c r="F47" s="264"/>
      <c r="G47" s="264"/>
      <c r="H47" s="264"/>
    </row>
    <row r="48" spans="1:8" ht="21">
      <c r="A48" s="264"/>
      <c r="B48" s="264"/>
      <c r="C48" s="264"/>
      <c r="D48" s="264"/>
      <c r="E48" s="264"/>
      <c r="F48" s="264"/>
      <c r="G48" s="264"/>
      <c r="H48" s="264"/>
    </row>
    <row r="49" spans="1:8" ht="21">
      <c r="A49" s="264"/>
      <c r="B49" s="264"/>
      <c r="C49" s="264"/>
      <c r="D49" s="264"/>
      <c r="E49" s="264"/>
      <c r="F49" s="264"/>
      <c r="G49" s="264"/>
      <c r="H49" s="264"/>
    </row>
    <row r="50" spans="1:8" ht="21">
      <c r="A50" s="264"/>
      <c r="B50" s="264"/>
      <c r="C50" s="264"/>
      <c r="D50" s="264"/>
      <c r="E50" s="264"/>
      <c r="F50" s="264"/>
      <c r="G50" s="264"/>
      <c r="H50" s="264"/>
    </row>
    <row r="51" spans="1:8" ht="21">
      <c r="A51" s="264"/>
      <c r="B51" s="264"/>
      <c r="C51" s="264"/>
      <c r="D51" s="264"/>
      <c r="E51" s="264"/>
      <c r="F51" s="264"/>
      <c r="G51" s="264"/>
      <c r="H51" s="264"/>
    </row>
    <row r="52" spans="1:8" ht="21">
      <c r="A52" s="264"/>
      <c r="B52" s="264"/>
      <c r="C52" s="264"/>
      <c r="D52" s="264"/>
      <c r="E52" s="264"/>
      <c r="F52" s="264"/>
      <c r="G52" s="264"/>
      <c r="H52" s="264"/>
    </row>
    <row r="53" spans="1:8" ht="21">
      <c r="A53" s="264"/>
      <c r="B53" s="264"/>
      <c r="C53" s="264"/>
      <c r="D53" s="264"/>
      <c r="E53" s="264"/>
      <c r="F53" s="264"/>
      <c r="G53" s="264"/>
      <c r="H53" s="264"/>
    </row>
    <row r="54" spans="1:8" ht="21">
      <c r="A54" s="264"/>
      <c r="B54" s="264"/>
      <c r="C54" s="264"/>
      <c r="D54" s="264"/>
      <c r="E54" s="264"/>
      <c r="F54" s="264"/>
      <c r="G54" s="264"/>
      <c r="H54" s="264"/>
    </row>
    <row r="55" spans="1:8" ht="21">
      <c r="A55" s="264"/>
      <c r="B55" s="264"/>
      <c r="C55" s="264"/>
      <c r="D55" s="264"/>
      <c r="E55" s="264"/>
      <c r="F55" s="264"/>
      <c r="G55" s="264"/>
      <c r="H55" s="264"/>
    </row>
    <row r="56" spans="1:8" ht="21">
      <c r="A56" s="264"/>
      <c r="B56" s="264"/>
      <c r="C56" s="264"/>
      <c r="D56" s="264"/>
      <c r="E56" s="264"/>
      <c r="F56" s="264"/>
      <c r="G56" s="264"/>
      <c r="H56" s="264"/>
    </row>
    <row r="57" spans="1:8" ht="21">
      <c r="A57" s="264"/>
      <c r="B57" s="264"/>
      <c r="C57" s="264"/>
      <c r="D57" s="264"/>
      <c r="E57" s="264"/>
      <c r="F57" s="264"/>
      <c r="G57" s="264"/>
      <c r="H57" s="264"/>
    </row>
    <row r="58" spans="1:8" ht="21">
      <c r="A58" s="264"/>
      <c r="B58" s="264"/>
      <c r="C58" s="264"/>
      <c r="D58" s="264"/>
      <c r="E58" s="264"/>
      <c r="F58" s="264"/>
      <c r="G58" s="264"/>
      <c r="H58" s="264"/>
    </row>
    <row r="59" spans="1:8" ht="21">
      <c r="A59" s="264"/>
      <c r="B59" s="264"/>
      <c r="C59" s="264"/>
      <c r="D59" s="264"/>
      <c r="E59" s="264"/>
      <c r="F59" s="264"/>
      <c r="G59" s="264"/>
      <c r="H59" s="264"/>
    </row>
    <row r="60" spans="1:8" ht="21">
      <c r="A60" s="264"/>
      <c r="B60" s="264"/>
      <c r="C60" s="264"/>
      <c r="D60" s="264"/>
      <c r="E60" s="264"/>
      <c r="F60" s="264"/>
      <c r="G60" s="264"/>
      <c r="H60" s="264"/>
    </row>
    <row r="61" spans="1:8" ht="21">
      <c r="A61" s="264"/>
      <c r="B61" s="264"/>
      <c r="C61" s="264"/>
      <c r="D61" s="264"/>
      <c r="E61" s="264"/>
      <c r="F61" s="264"/>
      <c r="G61" s="264"/>
      <c r="H61" s="264"/>
    </row>
    <row r="62" spans="1:8" ht="21">
      <c r="A62" s="264"/>
      <c r="B62" s="264"/>
      <c r="C62" s="264"/>
      <c r="D62" s="264"/>
      <c r="E62" s="264"/>
      <c r="F62" s="264"/>
      <c r="G62" s="264"/>
      <c r="H62" s="264"/>
    </row>
    <row r="63" spans="1:8" ht="21">
      <c r="A63" s="264"/>
      <c r="B63" s="264"/>
      <c r="C63" s="264"/>
      <c r="D63" s="264"/>
      <c r="E63" s="264"/>
      <c r="F63" s="264"/>
      <c r="G63" s="264"/>
      <c r="H63" s="264"/>
    </row>
    <row r="64" spans="1:8" ht="21">
      <c r="A64" s="264"/>
      <c r="B64" s="264"/>
      <c r="C64" s="264"/>
      <c r="D64" s="264"/>
      <c r="E64" s="264"/>
      <c r="F64" s="264"/>
      <c r="G64" s="264"/>
      <c r="H64" s="264"/>
    </row>
    <row r="65" spans="1:8" ht="21">
      <c r="A65" s="264"/>
      <c r="B65" s="264"/>
      <c r="C65" s="264"/>
      <c r="D65" s="264"/>
      <c r="E65" s="264"/>
      <c r="F65" s="264"/>
      <c r="G65" s="264"/>
      <c r="H65" s="264"/>
    </row>
    <row r="66" spans="1:8" ht="21">
      <c r="A66" s="264"/>
      <c r="B66" s="264"/>
      <c r="C66" s="264"/>
      <c r="D66" s="264"/>
      <c r="E66" s="264"/>
      <c r="F66" s="264"/>
      <c r="G66" s="264"/>
      <c r="H66" s="264"/>
    </row>
    <row r="67" spans="1:8" ht="21">
      <c r="A67" s="264"/>
      <c r="B67" s="264"/>
      <c r="C67" s="264"/>
      <c r="D67" s="264"/>
      <c r="E67" s="264"/>
      <c r="F67" s="264"/>
      <c r="G67" s="264"/>
      <c r="H67" s="264"/>
    </row>
    <row r="68" spans="1:8" ht="21">
      <c r="A68" s="264"/>
      <c r="B68" s="264"/>
      <c r="C68" s="264"/>
      <c r="D68" s="264"/>
      <c r="E68" s="264"/>
      <c r="F68" s="264"/>
      <c r="G68" s="264"/>
      <c r="H68" s="264"/>
    </row>
    <row r="69" spans="1:8" ht="21">
      <c r="A69" s="264"/>
      <c r="B69" s="264"/>
      <c r="C69" s="264"/>
      <c r="D69" s="264"/>
      <c r="E69" s="264"/>
      <c r="F69" s="264"/>
      <c r="G69" s="264"/>
      <c r="H69" s="264"/>
    </row>
    <row r="70" spans="1:8" ht="21">
      <c r="A70" s="264"/>
      <c r="B70" s="264"/>
      <c r="C70" s="264"/>
      <c r="D70" s="264"/>
      <c r="E70" s="264"/>
      <c r="F70" s="264"/>
      <c r="G70" s="264"/>
      <c r="H70" s="264"/>
    </row>
    <row r="71" spans="1:8" ht="21">
      <c r="A71" s="264"/>
      <c r="B71" s="264"/>
      <c r="C71" s="264"/>
      <c r="D71" s="264"/>
      <c r="E71" s="264"/>
      <c r="F71" s="264"/>
      <c r="G71" s="264"/>
      <c r="H71" s="264"/>
    </row>
  </sheetData>
  <sheetProtection/>
  <mergeCells count="1">
    <mergeCell ref="A1:H1"/>
  </mergeCells>
  <printOptions/>
  <pageMargins left="0.67" right="0.56" top="0.984251968503937" bottom="0.56" header="0.5118110236220472" footer="0.31496062992125984"/>
  <pageSetup fitToHeight="0" fitToWidth="1" horizontalDpi="600" verticalDpi="600" orientation="landscape" paperSize="9" scale="88" r:id="rId2"/>
  <headerFooter alignWithMargins="0">
    <oddHeader>&amp;R
</oddHeader>
  </headerFooter>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sheetPr codeName="Sheet100">
    <tabColor rgb="FF92D050"/>
    <pageSetUpPr fitToPage="1"/>
  </sheetPr>
  <dimension ref="A1:F120"/>
  <sheetViews>
    <sheetView zoomScaleSheetLayoutView="100" zoomScalePageLayoutView="0" workbookViewId="0" topLeftCell="A1">
      <pane ySplit="5" topLeftCell="A6" activePane="bottomLeft" state="frozen"/>
      <selection pane="topLeft" activeCell="A70" sqref="A70"/>
      <selection pane="bottomLeft" activeCell="G21" sqref="G21"/>
    </sheetView>
  </sheetViews>
  <sheetFormatPr defaultColWidth="10.66015625" defaultRowHeight="21"/>
  <cols>
    <col min="1" max="1" width="10.83203125" style="283" customWidth="1"/>
    <col min="2" max="2" width="14.83203125" style="283" customWidth="1"/>
    <col min="3" max="3" width="35.83203125" style="283" customWidth="1"/>
    <col min="4" max="4" width="30.83203125" style="283" customWidth="1"/>
    <col min="5" max="5" width="28.83203125" style="283" customWidth="1"/>
    <col min="6" max="7" width="10.66015625" style="283" customWidth="1"/>
    <col min="8" max="8" width="11.66015625" style="283" bestFit="1" customWidth="1"/>
    <col min="9" max="16384" width="10.66015625" style="283" customWidth="1"/>
  </cols>
  <sheetData>
    <row r="1" spans="1:5" s="260" customFormat="1" ht="27" customHeight="1">
      <c r="A1" s="304" t="s">
        <v>1326</v>
      </c>
      <c r="B1" s="305"/>
      <c r="C1" s="305"/>
      <c r="D1" s="305"/>
      <c r="E1" s="306"/>
    </row>
    <row r="2" spans="1:5" s="264" customFormat="1" ht="23.25" customHeight="1">
      <c r="A2" s="106" t="s">
        <v>844</v>
      </c>
      <c r="B2" s="307"/>
      <c r="C2" s="307"/>
      <c r="D2" s="307"/>
      <c r="E2" s="308" t="s">
        <v>1786</v>
      </c>
    </row>
    <row r="3" spans="1:5" s="312" customFormat="1" ht="26.25">
      <c r="A3" s="309" t="s">
        <v>902</v>
      </c>
      <c r="B3" s="310"/>
      <c r="C3" s="310"/>
      <c r="D3" s="310"/>
      <c r="E3" s="311"/>
    </row>
    <row r="4" spans="1:5" s="264" customFormat="1" ht="23.25" customHeight="1">
      <c r="A4" s="270" t="s">
        <v>1787</v>
      </c>
      <c r="B4" s="271"/>
      <c r="C4" s="271"/>
      <c r="D4" s="271"/>
      <c r="E4" s="273" t="s">
        <v>1788</v>
      </c>
    </row>
    <row r="5" spans="1:6" s="277" customFormat="1" ht="21">
      <c r="A5" s="313" t="s">
        <v>846</v>
      </c>
      <c r="B5" s="275" t="s">
        <v>869</v>
      </c>
      <c r="C5" s="275" t="s">
        <v>870</v>
      </c>
      <c r="D5" s="275" t="s">
        <v>871</v>
      </c>
      <c r="E5" s="275" t="s">
        <v>872</v>
      </c>
      <c r="F5" s="277" t="s">
        <v>1178</v>
      </c>
    </row>
    <row r="6" spans="1:6" ht="21">
      <c r="A6" s="672">
        <v>2559</v>
      </c>
      <c r="B6" s="288">
        <v>5210120141</v>
      </c>
      <c r="C6" s="286" t="s">
        <v>874</v>
      </c>
      <c r="D6" s="287" t="s">
        <v>873</v>
      </c>
      <c r="E6" s="288" t="s">
        <v>875</v>
      </c>
      <c r="F6" s="283" t="s">
        <v>1132</v>
      </c>
    </row>
    <row r="7" spans="1:6" ht="21">
      <c r="A7" s="672">
        <v>2559</v>
      </c>
      <c r="B7" s="288">
        <v>5410130015</v>
      </c>
      <c r="C7" s="286" t="s">
        <v>878</v>
      </c>
      <c r="D7" s="287" t="s">
        <v>843</v>
      </c>
      <c r="E7" s="288" t="s">
        <v>877</v>
      </c>
      <c r="F7" s="283" t="s">
        <v>857</v>
      </c>
    </row>
    <row r="8" spans="1:6" ht="21">
      <c r="A8" s="672">
        <v>2559</v>
      </c>
      <c r="B8" s="288">
        <v>5410130028</v>
      </c>
      <c r="C8" s="286" t="s">
        <v>1137</v>
      </c>
      <c r="D8" s="287" t="s">
        <v>879</v>
      </c>
      <c r="E8" s="288" t="s">
        <v>880</v>
      </c>
      <c r="F8" s="283" t="s">
        <v>857</v>
      </c>
    </row>
    <row r="9" spans="1:6" ht="21">
      <c r="A9" s="672">
        <v>2559</v>
      </c>
      <c r="B9" s="288">
        <v>5410120112</v>
      </c>
      <c r="C9" s="286" t="s">
        <v>881</v>
      </c>
      <c r="D9" s="287" t="s">
        <v>882</v>
      </c>
      <c r="E9" s="288" t="s">
        <v>883</v>
      </c>
      <c r="F9" s="283" t="s">
        <v>1132</v>
      </c>
    </row>
    <row r="10" spans="1:6" ht="21">
      <c r="A10" s="672">
        <v>2559</v>
      </c>
      <c r="B10" s="288">
        <v>5410130029</v>
      </c>
      <c r="C10" s="286" t="s">
        <v>884</v>
      </c>
      <c r="D10" s="287" t="s">
        <v>843</v>
      </c>
      <c r="E10" s="288" t="s">
        <v>885</v>
      </c>
      <c r="F10" s="283" t="s">
        <v>857</v>
      </c>
    </row>
    <row r="11" spans="1:6" ht="21">
      <c r="A11" s="672">
        <v>2559</v>
      </c>
      <c r="B11" s="288">
        <v>5410130038</v>
      </c>
      <c r="C11" s="286" t="s">
        <v>886</v>
      </c>
      <c r="D11" s="287" t="s">
        <v>887</v>
      </c>
      <c r="E11" s="288" t="s">
        <v>888</v>
      </c>
      <c r="F11" s="283" t="s">
        <v>857</v>
      </c>
    </row>
    <row r="12" spans="1:6" ht="21">
      <c r="A12" s="672">
        <v>2559</v>
      </c>
      <c r="B12" s="288">
        <v>5510120104</v>
      </c>
      <c r="C12" s="286" t="s">
        <v>889</v>
      </c>
      <c r="D12" s="287" t="s">
        <v>843</v>
      </c>
      <c r="E12" s="288" t="s">
        <v>890</v>
      </c>
      <c r="F12" s="283" t="s">
        <v>1132</v>
      </c>
    </row>
    <row r="13" spans="1:6" ht="21">
      <c r="A13" s="672">
        <v>2559</v>
      </c>
      <c r="B13" s="288">
        <v>5510120107</v>
      </c>
      <c r="C13" s="286" t="s">
        <v>891</v>
      </c>
      <c r="D13" s="287" t="s">
        <v>882</v>
      </c>
      <c r="E13" s="288" t="s">
        <v>883</v>
      </c>
      <c r="F13" s="283" t="s">
        <v>1132</v>
      </c>
    </row>
    <row r="14" spans="1:6" ht="21">
      <c r="A14" s="672">
        <v>2559</v>
      </c>
      <c r="B14" s="288">
        <v>5510130004</v>
      </c>
      <c r="C14" s="286" t="s">
        <v>893</v>
      </c>
      <c r="D14" s="287" t="s">
        <v>894</v>
      </c>
      <c r="E14" s="288" t="s">
        <v>895</v>
      </c>
      <c r="F14" s="283" t="s">
        <v>857</v>
      </c>
    </row>
    <row r="15" spans="1:6" ht="21">
      <c r="A15" s="672">
        <v>2559</v>
      </c>
      <c r="B15" s="288">
        <v>5510130016</v>
      </c>
      <c r="C15" s="286" t="s">
        <v>897</v>
      </c>
      <c r="D15" s="287" t="s">
        <v>843</v>
      </c>
      <c r="E15" s="288" t="s">
        <v>898</v>
      </c>
      <c r="F15" s="283" t="s">
        <v>857</v>
      </c>
    </row>
    <row r="16" spans="1:6" ht="21">
      <c r="A16" s="672">
        <v>2559</v>
      </c>
      <c r="B16" s="288">
        <v>5510130017</v>
      </c>
      <c r="C16" s="286" t="s">
        <v>899</v>
      </c>
      <c r="D16" s="287" t="s">
        <v>887</v>
      </c>
      <c r="E16" s="288" t="s">
        <v>904</v>
      </c>
      <c r="F16" s="283" t="s">
        <v>857</v>
      </c>
    </row>
    <row r="17" spans="1:6" ht="21">
      <c r="A17" s="672">
        <v>2559</v>
      </c>
      <c r="B17" s="288">
        <v>5610120089</v>
      </c>
      <c r="C17" s="286" t="s">
        <v>903</v>
      </c>
      <c r="D17" s="287" t="s">
        <v>887</v>
      </c>
      <c r="E17" s="288" t="s">
        <v>904</v>
      </c>
      <c r="F17" s="283" t="s">
        <v>1132</v>
      </c>
    </row>
    <row r="18" spans="1:6" ht="21">
      <c r="A18" s="672">
        <v>2559</v>
      </c>
      <c r="B18" s="288">
        <v>5610120092</v>
      </c>
      <c r="C18" s="286" t="s">
        <v>905</v>
      </c>
      <c r="D18" s="287" t="s">
        <v>882</v>
      </c>
      <c r="E18" s="288" t="s">
        <v>906</v>
      </c>
      <c r="F18" s="283" t="s">
        <v>1132</v>
      </c>
    </row>
    <row r="19" spans="1:6" ht="21">
      <c r="A19" s="672">
        <v>2559</v>
      </c>
      <c r="B19" s="288">
        <v>5710120002</v>
      </c>
      <c r="C19" s="286" t="s">
        <v>907</v>
      </c>
      <c r="D19" s="287" t="s">
        <v>908</v>
      </c>
      <c r="E19" s="288" t="s">
        <v>909</v>
      </c>
      <c r="F19" s="283" t="s">
        <v>1132</v>
      </c>
    </row>
    <row r="20" spans="1:6" ht="21">
      <c r="A20" s="672">
        <v>2559</v>
      </c>
      <c r="B20" s="288">
        <v>5710120006</v>
      </c>
      <c r="C20" s="286" t="s">
        <v>911</v>
      </c>
      <c r="D20" s="287" t="s">
        <v>882</v>
      </c>
      <c r="E20" s="288" t="s">
        <v>883</v>
      </c>
      <c r="F20" s="283" t="s">
        <v>1132</v>
      </c>
    </row>
    <row r="21" spans="1:6" ht="21">
      <c r="A21" s="672">
        <v>2559</v>
      </c>
      <c r="B21" s="288">
        <v>5710120007</v>
      </c>
      <c r="C21" s="286" t="s">
        <v>913</v>
      </c>
      <c r="D21" s="287" t="s">
        <v>882</v>
      </c>
      <c r="E21" s="288" t="s">
        <v>912</v>
      </c>
      <c r="F21" s="283" t="s">
        <v>1132</v>
      </c>
    </row>
    <row r="22" spans="1:6" ht="21">
      <c r="A22" s="672">
        <v>2559</v>
      </c>
      <c r="B22" s="288">
        <v>5710120071</v>
      </c>
      <c r="C22" s="286" t="s">
        <v>914</v>
      </c>
      <c r="D22" s="287" t="s">
        <v>876</v>
      </c>
      <c r="E22" s="288" t="s">
        <v>560</v>
      </c>
      <c r="F22" s="283" t="s">
        <v>1132</v>
      </c>
    </row>
    <row r="23" spans="1:6" ht="21">
      <c r="A23" s="672">
        <v>2559</v>
      </c>
      <c r="B23" s="288">
        <v>5710130034</v>
      </c>
      <c r="C23" s="286" t="s">
        <v>915</v>
      </c>
      <c r="D23" s="287" t="s">
        <v>843</v>
      </c>
      <c r="E23" s="288" t="s">
        <v>916</v>
      </c>
      <c r="F23" s="283" t="s">
        <v>857</v>
      </c>
    </row>
    <row r="24" spans="1:6" ht="21">
      <c r="A24" s="672">
        <v>2559</v>
      </c>
      <c r="B24" s="288">
        <v>5810120002</v>
      </c>
      <c r="C24" s="286" t="s">
        <v>1138</v>
      </c>
      <c r="D24" s="287" t="s">
        <v>876</v>
      </c>
      <c r="E24" s="288" t="s">
        <v>560</v>
      </c>
      <c r="F24" s="283" t="s">
        <v>1132</v>
      </c>
    </row>
    <row r="25" spans="1:6" ht="21">
      <c r="A25" s="672">
        <v>2559</v>
      </c>
      <c r="B25" s="288">
        <v>5810120003</v>
      </c>
      <c r="C25" s="286" t="s">
        <v>1139</v>
      </c>
      <c r="D25" s="287" t="s">
        <v>882</v>
      </c>
      <c r="E25" s="288" t="s">
        <v>1140</v>
      </c>
      <c r="F25" s="283" t="s">
        <v>1132</v>
      </c>
    </row>
    <row r="26" spans="1:6" ht="21">
      <c r="A26" s="672">
        <v>2559</v>
      </c>
      <c r="B26" s="288">
        <v>5810120007</v>
      </c>
      <c r="C26" s="286" t="s">
        <v>1141</v>
      </c>
      <c r="D26" s="287" t="s">
        <v>876</v>
      </c>
      <c r="E26" s="288" t="s">
        <v>1142</v>
      </c>
      <c r="F26" s="283" t="s">
        <v>1132</v>
      </c>
    </row>
    <row r="27" spans="1:6" ht="21">
      <c r="A27" s="672">
        <v>2559</v>
      </c>
      <c r="B27" s="288">
        <v>5810120009</v>
      </c>
      <c r="C27" s="286" t="s">
        <v>1143</v>
      </c>
      <c r="D27" s="287" t="s">
        <v>876</v>
      </c>
      <c r="E27" s="288" t="s">
        <v>560</v>
      </c>
      <c r="F27" s="283" t="s">
        <v>1132</v>
      </c>
    </row>
    <row r="28" spans="1:6" ht="21">
      <c r="A28" s="672">
        <v>2559</v>
      </c>
      <c r="B28" s="288">
        <v>5810120073</v>
      </c>
      <c r="C28" s="286" t="s">
        <v>1144</v>
      </c>
      <c r="D28" s="287" t="s">
        <v>876</v>
      </c>
      <c r="E28" s="288" t="s">
        <v>1145</v>
      </c>
      <c r="F28" s="283" t="s">
        <v>1132</v>
      </c>
    </row>
    <row r="29" spans="1:6" ht="21">
      <c r="A29" s="672">
        <v>2559</v>
      </c>
      <c r="B29" s="288">
        <v>5810130005</v>
      </c>
      <c r="C29" s="286" t="s">
        <v>1146</v>
      </c>
      <c r="D29" s="287" t="s">
        <v>879</v>
      </c>
      <c r="E29" s="288" t="s">
        <v>1108</v>
      </c>
      <c r="F29" s="283" t="s">
        <v>857</v>
      </c>
    </row>
    <row r="30" spans="1:6" ht="21">
      <c r="A30" s="672">
        <v>2559</v>
      </c>
      <c r="B30" s="288">
        <v>5810130025</v>
      </c>
      <c r="C30" s="286" t="s">
        <v>1147</v>
      </c>
      <c r="D30" s="287" t="s">
        <v>882</v>
      </c>
      <c r="E30" s="288" t="s">
        <v>1148</v>
      </c>
      <c r="F30" s="283" t="s">
        <v>857</v>
      </c>
    </row>
    <row r="31" spans="1:6" ht="21">
      <c r="A31" s="672">
        <v>2559</v>
      </c>
      <c r="B31" s="673">
        <v>5910120003</v>
      </c>
      <c r="C31" s="674" t="s">
        <v>1789</v>
      </c>
      <c r="D31" s="675" t="s">
        <v>1790</v>
      </c>
      <c r="E31" s="673" t="s">
        <v>1791</v>
      </c>
      <c r="F31" s="283" t="s">
        <v>1132</v>
      </c>
    </row>
    <row r="32" spans="1:6" ht="21">
      <c r="A32" s="672">
        <v>2559</v>
      </c>
      <c r="B32" s="673">
        <v>5910120006</v>
      </c>
      <c r="C32" s="674" t="s">
        <v>1792</v>
      </c>
      <c r="D32" s="675" t="s">
        <v>894</v>
      </c>
      <c r="E32" s="673" t="s">
        <v>378</v>
      </c>
      <c r="F32" s="283" t="s">
        <v>1132</v>
      </c>
    </row>
    <row r="33" spans="1:6" ht="21">
      <c r="A33" s="672">
        <v>2559</v>
      </c>
      <c r="B33" s="673">
        <v>5910120013</v>
      </c>
      <c r="C33" s="674" t="s">
        <v>1793</v>
      </c>
      <c r="D33" s="675" t="s">
        <v>1790</v>
      </c>
      <c r="E33" s="673" t="s">
        <v>512</v>
      </c>
      <c r="F33" s="283" t="s">
        <v>1132</v>
      </c>
    </row>
    <row r="34" spans="1:6" ht="21">
      <c r="A34" s="672">
        <v>2559</v>
      </c>
      <c r="B34" s="673">
        <v>5910120018</v>
      </c>
      <c r="C34" s="674" t="s">
        <v>1794</v>
      </c>
      <c r="D34" s="675" t="s">
        <v>1795</v>
      </c>
      <c r="E34" s="673" t="s">
        <v>560</v>
      </c>
      <c r="F34" s="283" t="s">
        <v>1132</v>
      </c>
    </row>
    <row r="35" spans="1:6" ht="21">
      <c r="A35" s="672">
        <v>2559</v>
      </c>
      <c r="B35" s="673">
        <v>5910120019</v>
      </c>
      <c r="C35" s="674" t="s">
        <v>1796</v>
      </c>
      <c r="D35" s="675" t="s">
        <v>876</v>
      </c>
      <c r="E35" s="673" t="s">
        <v>1145</v>
      </c>
      <c r="F35" s="283" t="s">
        <v>1132</v>
      </c>
    </row>
    <row r="36" spans="1:6" ht="21">
      <c r="A36" s="672">
        <v>2559</v>
      </c>
      <c r="B36" s="673">
        <v>5910120068</v>
      </c>
      <c r="C36" s="674" t="s">
        <v>1797</v>
      </c>
      <c r="D36" s="675" t="s">
        <v>894</v>
      </c>
      <c r="E36" s="673" t="s">
        <v>1115</v>
      </c>
      <c r="F36" s="283" t="s">
        <v>1132</v>
      </c>
    </row>
    <row r="37" spans="1:6" ht="21">
      <c r="A37" s="672">
        <v>2559</v>
      </c>
      <c r="B37" s="673">
        <v>5910120069</v>
      </c>
      <c r="C37" s="674" t="s">
        <v>1798</v>
      </c>
      <c r="D37" s="675" t="s">
        <v>894</v>
      </c>
      <c r="E37" s="673" t="s">
        <v>1717</v>
      </c>
      <c r="F37" s="283" t="s">
        <v>1132</v>
      </c>
    </row>
    <row r="38" spans="1:6" ht="21">
      <c r="A38" s="672">
        <v>2559</v>
      </c>
      <c r="B38" s="673">
        <v>5910120071</v>
      </c>
      <c r="C38" s="674" t="s">
        <v>1799</v>
      </c>
      <c r="D38" s="675" t="s">
        <v>894</v>
      </c>
      <c r="E38" s="673" t="s">
        <v>1615</v>
      </c>
      <c r="F38" s="283" t="s">
        <v>1132</v>
      </c>
    </row>
    <row r="39" spans="1:6" ht="21">
      <c r="A39" s="672">
        <v>2559</v>
      </c>
      <c r="B39" s="673">
        <v>5910120072</v>
      </c>
      <c r="C39" s="674" t="s">
        <v>1800</v>
      </c>
      <c r="D39" s="675" t="s">
        <v>882</v>
      </c>
      <c r="E39" s="673" t="s">
        <v>1801</v>
      </c>
      <c r="F39" s="283" t="s">
        <v>1132</v>
      </c>
    </row>
    <row r="40" spans="1:6" ht="21">
      <c r="A40" s="672">
        <v>2559</v>
      </c>
      <c r="B40" s="673">
        <v>5910120082</v>
      </c>
      <c r="C40" s="674" t="s">
        <v>1802</v>
      </c>
      <c r="D40" s="675" t="s">
        <v>882</v>
      </c>
      <c r="E40" s="673" t="s">
        <v>1803</v>
      </c>
      <c r="F40" s="283" t="s">
        <v>1132</v>
      </c>
    </row>
    <row r="41" spans="1:6" ht="21">
      <c r="A41" s="672">
        <v>2559</v>
      </c>
      <c r="B41" s="673">
        <v>5910120084</v>
      </c>
      <c r="C41" s="674" t="s">
        <v>1804</v>
      </c>
      <c r="D41" s="675" t="s">
        <v>887</v>
      </c>
      <c r="E41" s="673" t="s">
        <v>892</v>
      </c>
      <c r="F41" s="283" t="s">
        <v>1132</v>
      </c>
    </row>
    <row r="42" spans="1:6" ht="21">
      <c r="A42" s="672">
        <v>2559</v>
      </c>
      <c r="B42" s="673">
        <v>5910120085</v>
      </c>
      <c r="C42" s="674" t="s">
        <v>1805</v>
      </c>
      <c r="D42" s="675" t="s">
        <v>887</v>
      </c>
      <c r="E42" s="673" t="s">
        <v>930</v>
      </c>
      <c r="F42" s="283" t="s">
        <v>1132</v>
      </c>
    </row>
    <row r="43" spans="1:6" ht="21">
      <c r="A43" s="672">
        <v>2559</v>
      </c>
      <c r="B43" s="673">
        <v>5910120095</v>
      </c>
      <c r="C43" s="674" t="s">
        <v>1806</v>
      </c>
      <c r="D43" s="675" t="s">
        <v>873</v>
      </c>
      <c r="E43" s="673" t="s">
        <v>1807</v>
      </c>
      <c r="F43" s="283" t="s">
        <v>1132</v>
      </c>
    </row>
    <row r="44" spans="1:6" ht="21">
      <c r="A44" s="672">
        <v>2559</v>
      </c>
      <c r="B44" s="673">
        <v>5910120096</v>
      </c>
      <c r="C44" s="674" t="s">
        <v>1808</v>
      </c>
      <c r="D44" s="675" t="s">
        <v>894</v>
      </c>
      <c r="E44" s="673" t="s">
        <v>1115</v>
      </c>
      <c r="F44" s="283" t="s">
        <v>1132</v>
      </c>
    </row>
    <row r="45" spans="1:6" ht="21">
      <c r="A45" s="672">
        <v>2559</v>
      </c>
      <c r="B45" s="673">
        <v>5910120099</v>
      </c>
      <c r="C45" s="674" t="s">
        <v>1809</v>
      </c>
      <c r="D45" s="675" t="s">
        <v>1790</v>
      </c>
      <c r="E45" s="673" t="s">
        <v>1810</v>
      </c>
      <c r="F45" s="283" t="s">
        <v>1132</v>
      </c>
    </row>
    <row r="46" spans="1:6" ht="21">
      <c r="A46" s="672">
        <v>2559</v>
      </c>
      <c r="B46" s="673">
        <v>5910120115</v>
      </c>
      <c r="C46" s="674" t="s">
        <v>910</v>
      </c>
      <c r="D46" s="675" t="s">
        <v>887</v>
      </c>
      <c r="E46" s="673" t="s">
        <v>892</v>
      </c>
      <c r="F46" s="283" t="s">
        <v>1132</v>
      </c>
    </row>
    <row r="47" spans="1:6" ht="21">
      <c r="A47" s="672">
        <v>2559</v>
      </c>
      <c r="B47" s="673">
        <v>5910130002</v>
      </c>
      <c r="C47" s="674" t="s">
        <v>1811</v>
      </c>
      <c r="D47" s="675" t="s">
        <v>843</v>
      </c>
      <c r="E47" s="673" t="s">
        <v>898</v>
      </c>
      <c r="F47" s="283" t="s">
        <v>857</v>
      </c>
    </row>
    <row r="48" spans="1:6" ht="21">
      <c r="A48" s="672">
        <v>2559</v>
      </c>
      <c r="B48" s="673">
        <v>5910130005</v>
      </c>
      <c r="C48" s="674" t="s">
        <v>1812</v>
      </c>
      <c r="D48" s="675" t="s">
        <v>873</v>
      </c>
      <c r="E48" s="673" t="s">
        <v>1813</v>
      </c>
      <c r="F48" s="283" t="s">
        <v>857</v>
      </c>
    </row>
    <row r="49" spans="1:6" ht="21">
      <c r="A49" s="672">
        <v>2559</v>
      </c>
      <c r="B49" s="673">
        <v>5910130007</v>
      </c>
      <c r="C49" s="674" t="s">
        <v>1814</v>
      </c>
      <c r="D49" s="675" t="s">
        <v>873</v>
      </c>
      <c r="E49" s="673" t="s">
        <v>1815</v>
      </c>
      <c r="F49" s="283" t="s">
        <v>857</v>
      </c>
    </row>
    <row r="50" spans="1:6" ht="21">
      <c r="A50" s="672">
        <v>2559</v>
      </c>
      <c r="B50" s="673">
        <v>5910130008</v>
      </c>
      <c r="C50" s="674" t="s">
        <v>1816</v>
      </c>
      <c r="D50" s="675" t="s">
        <v>873</v>
      </c>
      <c r="E50" s="673" t="s">
        <v>1815</v>
      </c>
      <c r="F50" s="283" t="s">
        <v>857</v>
      </c>
    </row>
    <row r="51" spans="1:6" ht="21">
      <c r="A51" s="672">
        <v>2559</v>
      </c>
      <c r="B51" s="673">
        <v>5910130009</v>
      </c>
      <c r="C51" s="674" t="s">
        <v>1817</v>
      </c>
      <c r="D51" s="675" t="s">
        <v>873</v>
      </c>
      <c r="E51" s="673" t="s">
        <v>875</v>
      </c>
      <c r="F51" s="283" t="s">
        <v>857</v>
      </c>
    </row>
    <row r="52" spans="1:6" ht="21">
      <c r="A52" s="672">
        <v>2559</v>
      </c>
      <c r="B52" s="673">
        <v>5910130010</v>
      </c>
      <c r="C52" s="674" t="s">
        <v>1818</v>
      </c>
      <c r="D52" s="675" t="s">
        <v>843</v>
      </c>
      <c r="E52" s="673" t="s">
        <v>1819</v>
      </c>
      <c r="F52" s="283" t="s">
        <v>857</v>
      </c>
    </row>
    <row r="53" spans="1:6" ht="21">
      <c r="A53" s="672">
        <v>2559</v>
      </c>
      <c r="B53" s="673">
        <v>5910130012</v>
      </c>
      <c r="C53" s="674" t="s">
        <v>1820</v>
      </c>
      <c r="D53" s="675" t="s">
        <v>873</v>
      </c>
      <c r="E53" s="673" t="s">
        <v>1821</v>
      </c>
      <c r="F53" s="283" t="s">
        <v>857</v>
      </c>
    </row>
    <row r="54" spans="1:6" ht="21">
      <c r="A54" s="672">
        <v>2559</v>
      </c>
      <c r="B54" s="673">
        <v>5910130013</v>
      </c>
      <c r="C54" s="674" t="s">
        <v>1822</v>
      </c>
      <c r="D54" s="675" t="s">
        <v>873</v>
      </c>
      <c r="E54" s="673" t="s">
        <v>1823</v>
      </c>
      <c r="F54" s="283" t="s">
        <v>857</v>
      </c>
    </row>
    <row r="55" spans="1:6" ht="21">
      <c r="A55" s="672">
        <v>2559</v>
      </c>
      <c r="B55" s="673">
        <v>5910130014</v>
      </c>
      <c r="C55" s="674" t="s">
        <v>1824</v>
      </c>
      <c r="D55" s="675" t="s">
        <v>873</v>
      </c>
      <c r="E55" s="673" t="s">
        <v>875</v>
      </c>
      <c r="F55" s="283" t="s">
        <v>857</v>
      </c>
    </row>
    <row r="56" spans="1:6" ht="21">
      <c r="A56" s="672">
        <v>2559</v>
      </c>
      <c r="B56" s="673">
        <v>5910130015</v>
      </c>
      <c r="C56" s="674" t="s">
        <v>1825</v>
      </c>
      <c r="D56" s="675" t="s">
        <v>873</v>
      </c>
      <c r="E56" s="673" t="s">
        <v>1826</v>
      </c>
      <c r="F56" s="283" t="s">
        <v>857</v>
      </c>
    </row>
    <row r="57" spans="1:6" ht="21">
      <c r="A57" s="672">
        <v>2559</v>
      </c>
      <c r="B57" s="673">
        <v>5910130017</v>
      </c>
      <c r="C57" s="674" t="s">
        <v>1827</v>
      </c>
      <c r="D57" s="675" t="s">
        <v>873</v>
      </c>
      <c r="E57" s="673" t="s">
        <v>1813</v>
      </c>
      <c r="F57" s="283" t="s">
        <v>857</v>
      </c>
    </row>
    <row r="58" spans="1:6" ht="21">
      <c r="A58" s="672">
        <v>2559</v>
      </c>
      <c r="B58" s="673">
        <v>5910130018</v>
      </c>
      <c r="C58" s="674" t="s">
        <v>1828</v>
      </c>
      <c r="D58" s="675" t="s">
        <v>843</v>
      </c>
      <c r="E58" s="673" t="s">
        <v>1819</v>
      </c>
      <c r="F58" s="283" t="s">
        <v>857</v>
      </c>
    </row>
    <row r="59" spans="1:6" ht="21">
      <c r="A59" s="672">
        <v>2559</v>
      </c>
      <c r="B59" s="673">
        <v>5910130020</v>
      </c>
      <c r="C59" s="674" t="s">
        <v>1829</v>
      </c>
      <c r="D59" s="675" t="s">
        <v>873</v>
      </c>
      <c r="E59" s="673" t="s">
        <v>1813</v>
      </c>
      <c r="F59" s="283" t="s">
        <v>857</v>
      </c>
    </row>
    <row r="60" spans="1:6" ht="21">
      <c r="A60" s="672">
        <v>2559</v>
      </c>
      <c r="B60" s="673">
        <v>5910130021</v>
      </c>
      <c r="C60" s="674" t="s">
        <v>1830</v>
      </c>
      <c r="D60" s="675" t="s">
        <v>873</v>
      </c>
      <c r="E60" s="673" t="s">
        <v>1831</v>
      </c>
      <c r="F60" s="283" t="s">
        <v>857</v>
      </c>
    </row>
    <row r="61" spans="1:6" ht="21">
      <c r="A61" s="672">
        <v>2559</v>
      </c>
      <c r="B61" s="673">
        <v>5910130022</v>
      </c>
      <c r="C61" s="674" t="s">
        <v>1832</v>
      </c>
      <c r="D61" s="675" t="s">
        <v>894</v>
      </c>
      <c r="E61" s="673" t="s">
        <v>939</v>
      </c>
      <c r="F61" s="283" t="s">
        <v>857</v>
      </c>
    </row>
    <row r="62" spans="1:6" ht="21">
      <c r="A62" s="672">
        <v>2559</v>
      </c>
      <c r="B62" s="673">
        <v>5910130023</v>
      </c>
      <c r="C62" s="674" t="s">
        <v>1833</v>
      </c>
      <c r="D62" s="675" t="s">
        <v>873</v>
      </c>
      <c r="E62" s="673" t="s">
        <v>1834</v>
      </c>
      <c r="F62" s="283" t="s">
        <v>857</v>
      </c>
    </row>
    <row r="63" spans="1:6" ht="21">
      <c r="A63" s="672">
        <v>2559</v>
      </c>
      <c r="B63" s="673">
        <v>5910130037</v>
      </c>
      <c r="C63" s="674" t="s">
        <v>1835</v>
      </c>
      <c r="D63" s="675" t="s">
        <v>873</v>
      </c>
      <c r="E63" s="673" t="s">
        <v>1836</v>
      </c>
      <c r="F63" s="283" t="s">
        <v>857</v>
      </c>
    </row>
    <row r="64" spans="1:6" ht="21">
      <c r="A64" s="672">
        <v>2559</v>
      </c>
      <c r="B64" s="673">
        <v>5910130038</v>
      </c>
      <c r="C64" s="674" t="s">
        <v>1837</v>
      </c>
      <c r="D64" s="675" t="s">
        <v>873</v>
      </c>
      <c r="E64" s="673" t="s">
        <v>1838</v>
      </c>
      <c r="F64" s="283" t="s">
        <v>857</v>
      </c>
    </row>
    <row r="65" spans="1:6" ht="21">
      <c r="A65" s="672">
        <v>2559</v>
      </c>
      <c r="B65" s="673">
        <v>5910130039</v>
      </c>
      <c r="C65" s="674" t="s">
        <v>1839</v>
      </c>
      <c r="D65" s="675" t="s">
        <v>843</v>
      </c>
      <c r="E65" s="673" t="s">
        <v>1840</v>
      </c>
      <c r="F65" s="283" t="s">
        <v>857</v>
      </c>
    </row>
    <row r="66" spans="1:6" ht="21">
      <c r="A66" s="672">
        <v>2559</v>
      </c>
      <c r="B66" s="673">
        <v>5910130043</v>
      </c>
      <c r="C66" s="674" t="s">
        <v>1841</v>
      </c>
      <c r="D66" s="675" t="s">
        <v>882</v>
      </c>
      <c r="E66" s="673" t="s">
        <v>1140</v>
      </c>
      <c r="F66" s="283" t="s">
        <v>857</v>
      </c>
    </row>
    <row r="67" spans="1:6" ht="21">
      <c r="A67" s="672">
        <v>2559</v>
      </c>
      <c r="B67" s="673">
        <v>5910130044</v>
      </c>
      <c r="C67" s="674" t="s">
        <v>1842</v>
      </c>
      <c r="D67" s="675" t="s">
        <v>882</v>
      </c>
      <c r="E67" s="673" t="s">
        <v>942</v>
      </c>
      <c r="F67" s="283" t="s">
        <v>857</v>
      </c>
    </row>
    <row r="68" spans="1:6" ht="21">
      <c r="A68" s="672">
        <v>2559</v>
      </c>
      <c r="B68" s="673">
        <v>5910130045</v>
      </c>
      <c r="C68" s="674" t="s">
        <v>1843</v>
      </c>
      <c r="D68" s="675" t="s">
        <v>882</v>
      </c>
      <c r="E68" s="673" t="s">
        <v>912</v>
      </c>
      <c r="F68" s="283" t="s">
        <v>857</v>
      </c>
    </row>
    <row r="69" spans="1:6" ht="21">
      <c r="A69" s="672">
        <v>2559</v>
      </c>
      <c r="B69" s="673">
        <v>5910120110</v>
      </c>
      <c r="C69" s="674" t="s">
        <v>1844</v>
      </c>
      <c r="D69" s="675" t="s">
        <v>1790</v>
      </c>
      <c r="E69" s="673" t="s">
        <v>1845</v>
      </c>
      <c r="F69" s="283" t="s">
        <v>1132</v>
      </c>
    </row>
    <row r="70" spans="1:6" ht="21">
      <c r="A70" s="672">
        <v>2559</v>
      </c>
      <c r="B70" s="673">
        <v>5910120129</v>
      </c>
      <c r="C70" s="674" t="s">
        <v>1846</v>
      </c>
      <c r="D70" s="675" t="s">
        <v>887</v>
      </c>
      <c r="E70" s="673" t="s">
        <v>888</v>
      </c>
      <c r="F70" s="283" t="s">
        <v>1132</v>
      </c>
    </row>
    <row r="71" spans="1:5" ht="23.25">
      <c r="A71" s="270" t="s">
        <v>1776</v>
      </c>
      <c r="B71" s="289"/>
      <c r="C71" s="314"/>
      <c r="D71" s="314"/>
      <c r="E71" s="315" t="s">
        <v>1777</v>
      </c>
    </row>
    <row r="72" spans="1:5" ht="23.25">
      <c r="A72" s="316" t="s">
        <v>900</v>
      </c>
      <c r="B72" s="292"/>
      <c r="C72" s="292"/>
      <c r="D72" s="292"/>
      <c r="E72" s="293"/>
    </row>
    <row r="73" spans="1:5" ht="23.25">
      <c r="A73" s="298" t="s">
        <v>901</v>
      </c>
      <c r="B73" s="292"/>
      <c r="C73" s="292"/>
      <c r="D73" s="292"/>
      <c r="E73" s="299" t="s">
        <v>1781</v>
      </c>
    </row>
    <row r="74" spans="1:5" ht="23.25">
      <c r="A74" s="300" t="s">
        <v>344</v>
      </c>
      <c r="B74" s="295"/>
      <c r="C74" s="295"/>
      <c r="D74" s="295"/>
      <c r="E74" s="301" t="s">
        <v>1847</v>
      </c>
    </row>
    <row r="75" spans="1:5" ht="23.25">
      <c r="A75" s="302"/>
      <c r="B75" s="297"/>
      <c r="C75" s="297"/>
      <c r="D75" s="297"/>
      <c r="E75" s="303" t="s">
        <v>818</v>
      </c>
    </row>
    <row r="76" spans="1:5" ht="21">
      <c r="A76" s="264"/>
      <c r="B76" s="264"/>
      <c r="C76" s="264"/>
      <c r="D76" s="264"/>
      <c r="E76" s="264"/>
    </row>
    <row r="77" spans="1:5" ht="21">
      <c r="A77" s="264"/>
      <c r="B77" s="264"/>
      <c r="C77" s="264"/>
      <c r="D77" s="264"/>
      <c r="E77" s="264"/>
    </row>
    <row r="78" spans="1:5" ht="21">
      <c r="A78" s="264"/>
      <c r="B78" s="264"/>
      <c r="C78" s="264"/>
      <c r="D78" s="264"/>
      <c r="E78" s="264"/>
    </row>
    <row r="79" spans="1:5" ht="21">
      <c r="A79" s="264"/>
      <c r="B79" s="264"/>
      <c r="C79" s="264"/>
      <c r="D79" s="264"/>
      <c r="E79" s="264"/>
    </row>
    <row r="80" spans="1:5" ht="21">
      <c r="A80" s="264"/>
      <c r="B80" s="264"/>
      <c r="C80" s="264"/>
      <c r="D80" s="264"/>
      <c r="E80" s="264"/>
    </row>
    <row r="81" spans="1:5" ht="21">
      <c r="A81" s="264"/>
      <c r="B81" s="264"/>
      <c r="C81" s="264"/>
      <c r="D81" s="264"/>
      <c r="E81" s="264"/>
    </row>
    <row r="82" spans="1:5" ht="21">
      <c r="A82" s="264"/>
      <c r="B82" s="264"/>
      <c r="C82" s="264"/>
      <c r="D82" s="264"/>
      <c r="E82" s="264"/>
    </row>
    <row r="83" spans="1:5" ht="21">
      <c r="A83" s="264"/>
      <c r="B83" s="264"/>
      <c r="C83" s="264"/>
      <c r="D83" s="264"/>
      <c r="E83" s="264"/>
    </row>
    <row r="84" spans="1:5" ht="21">
      <c r="A84" s="264"/>
      <c r="B84" s="264"/>
      <c r="C84" s="264"/>
      <c r="D84" s="264"/>
      <c r="E84" s="264"/>
    </row>
    <row r="85" spans="1:5" ht="21">
      <c r="A85" s="264"/>
      <c r="B85" s="264"/>
      <c r="C85" s="264"/>
      <c r="D85" s="264"/>
      <c r="E85" s="264"/>
    </row>
    <row r="86" spans="1:5" ht="21">
      <c r="A86" s="264"/>
      <c r="B86" s="264"/>
      <c r="C86" s="264"/>
      <c r="D86" s="264"/>
      <c r="E86" s="264"/>
    </row>
    <row r="87" spans="1:5" ht="21">
      <c r="A87" s="264"/>
      <c r="B87" s="264"/>
      <c r="C87" s="264"/>
      <c r="D87" s="264"/>
      <c r="E87" s="264"/>
    </row>
    <row r="88" spans="1:5" ht="21">
      <c r="A88" s="264"/>
      <c r="B88" s="264"/>
      <c r="C88" s="264"/>
      <c r="D88" s="264"/>
      <c r="E88" s="264"/>
    </row>
    <row r="89" spans="1:5" ht="21">
      <c r="A89" s="264"/>
      <c r="B89" s="264"/>
      <c r="C89" s="264"/>
      <c r="D89" s="264"/>
      <c r="E89" s="264"/>
    </row>
    <row r="90" spans="1:5" ht="21">
      <c r="A90" s="264"/>
      <c r="B90" s="264"/>
      <c r="C90" s="264"/>
      <c r="D90" s="264"/>
      <c r="E90" s="264"/>
    </row>
    <row r="91" spans="1:5" ht="21">
      <c r="A91" s="264"/>
      <c r="B91" s="264"/>
      <c r="C91" s="264"/>
      <c r="D91" s="264"/>
      <c r="E91" s="264"/>
    </row>
    <row r="92" spans="1:5" ht="21">
      <c r="A92" s="264"/>
      <c r="B92" s="264"/>
      <c r="C92" s="264"/>
      <c r="D92" s="264"/>
      <c r="E92" s="264"/>
    </row>
    <row r="93" spans="1:5" ht="21">
      <c r="A93" s="264"/>
      <c r="B93" s="264"/>
      <c r="C93" s="264"/>
      <c r="D93" s="264"/>
      <c r="E93" s="264"/>
    </row>
    <row r="94" spans="1:5" ht="21">
      <c r="A94" s="264"/>
      <c r="B94" s="264"/>
      <c r="C94" s="264"/>
      <c r="D94" s="264"/>
      <c r="E94" s="264"/>
    </row>
    <row r="95" spans="1:5" ht="21">
      <c r="A95" s="264"/>
      <c r="B95" s="264"/>
      <c r="C95" s="264"/>
      <c r="D95" s="264"/>
      <c r="E95" s="264"/>
    </row>
    <row r="96" spans="1:5" ht="21">
      <c r="A96" s="264"/>
      <c r="B96" s="264"/>
      <c r="C96" s="264"/>
      <c r="D96" s="264"/>
      <c r="E96" s="264"/>
    </row>
    <row r="97" spans="1:5" ht="21">
      <c r="A97" s="264"/>
      <c r="B97" s="264"/>
      <c r="C97" s="264"/>
      <c r="D97" s="264"/>
      <c r="E97" s="264"/>
    </row>
    <row r="98" spans="1:5" ht="21">
      <c r="A98" s="264"/>
      <c r="B98" s="264"/>
      <c r="C98" s="264"/>
      <c r="D98" s="264"/>
      <c r="E98" s="264"/>
    </row>
    <row r="99" spans="1:5" ht="21">
      <c r="A99" s="264"/>
      <c r="B99" s="264"/>
      <c r="C99" s="264"/>
      <c r="D99" s="264"/>
      <c r="E99" s="264"/>
    </row>
    <row r="100" spans="1:5" ht="21">
      <c r="A100" s="264"/>
      <c r="B100" s="264"/>
      <c r="C100" s="264"/>
      <c r="D100" s="264"/>
      <c r="E100" s="264"/>
    </row>
    <row r="101" spans="1:5" ht="21">
      <c r="A101" s="264"/>
      <c r="B101" s="264"/>
      <c r="C101" s="264"/>
      <c r="D101" s="264"/>
      <c r="E101" s="264"/>
    </row>
    <row r="102" spans="1:5" ht="21">
      <c r="A102" s="264"/>
      <c r="B102" s="264"/>
      <c r="C102" s="264"/>
      <c r="D102" s="264"/>
      <c r="E102" s="264"/>
    </row>
    <row r="103" spans="1:5" ht="21">
      <c r="A103" s="264"/>
      <c r="B103" s="264"/>
      <c r="C103" s="264"/>
      <c r="D103" s="264"/>
      <c r="E103" s="264"/>
    </row>
    <row r="104" spans="1:5" ht="21">
      <c r="A104" s="264"/>
      <c r="B104" s="264"/>
      <c r="C104" s="264"/>
      <c r="D104" s="264"/>
      <c r="E104" s="264"/>
    </row>
    <row r="105" spans="1:5" ht="21">
      <c r="A105" s="264"/>
      <c r="B105" s="264"/>
      <c r="C105" s="264"/>
      <c r="D105" s="264"/>
      <c r="E105" s="264"/>
    </row>
    <row r="106" spans="1:5" ht="21">
      <c r="A106" s="264"/>
      <c r="B106" s="264"/>
      <c r="C106" s="264"/>
      <c r="D106" s="264"/>
      <c r="E106" s="264"/>
    </row>
    <row r="107" spans="1:5" ht="21">
      <c r="A107" s="264"/>
      <c r="B107" s="264"/>
      <c r="C107" s="264"/>
      <c r="D107" s="264"/>
      <c r="E107" s="264"/>
    </row>
    <row r="108" spans="1:5" ht="21">
      <c r="A108" s="264"/>
      <c r="B108" s="264"/>
      <c r="C108" s="264"/>
      <c r="D108" s="264"/>
      <c r="E108" s="264"/>
    </row>
    <row r="109" spans="1:5" ht="21">
      <c r="A109" s="264"/>
      <c r="B109" s="264"/>
      <c r="C109" s="264"/>
      <c r="D109" s="264"/>
      <c r="E109" s="264"/>
    </row>
    <row r="110" spans="1:5" ht="21">
      <c r="A110" s="264"/>
      <c r="B110" s="264"/>
      <c r="C110" s="264"/>
      <c r="D110" s="264"/>
      <c r="E110" s="264"/>
    </row>
    <row r="111" spans="1:5" ht="21">
      <c r="A111" s="264"/>
      <c r="B111" s="264"/>
      <c r="C111" s="264"/>
      <c r="D111" s="264"/>
      <c r="E111" s="264"/>
    </row>
    <row r="112" spans="1:5" ht="21">
      <c r="A112" s="264"/>
      <c r="B112" s="264"/>
      <c r="C112" s="264"/>
      <c r="D112" s="264"/>
      <c r="E112" s="264"/>
    </row>
    <row r="113" spans="1:5" ht="21">
      <c r="A113" s="264"/>
      <c r="B113" s="264"/>
      <c r="C113" s="264"/>
      <c r="D113" s="264"/>
      <c r="E113" s="264"/>
    </row>
    <row r="114" spans="1:5" ht="21">
      <c r="A114" s="264"/>
      <c r="B114" s="264"/>
      <c r="C114" s="264"/>
      <c r="D114" s="264"/>
      <c r="E114" s="264"/>
    </row>
    <row r="115" spans="1:5" ht="21">
      <c r="A115" s="264"/>
      <c r="B115" s="264"/>
      <c r="C115" s="264"/>
      <c r="D115" s="264"/>
      <c r="E115" s="264"/>
    </row>
    <row r="116" spans="1:5" ht="21">
      <c r="A116" s="264"/>
      <c r="B116" s="264"/>
      <c r="C116" s="264"/>
      <c r="D116" s="264"/>
      <c r="E116" s="264"/>
    </row>
    <row r="117" spans="1:5" ht="21">
      <c r="A117" s="264"/>
      <c r="B117" s="264"/>
      <c r="C117" s="264"/>
      <c r="D117" s="264"/>
      <c r="E117" s="264"/>
    </row>
    <row r="118" spans="1:5" ht="21">
      <c r="A118" s="264"/>
      <c r="B118" s="264"/>
      <c r="C118" s="264"/>
      <c r="D118" s="264"/>
      <c r="E118" s="264"/>
    </row>
    <row r="119" spans="1:5" ht="21">
      <c r="A119" s="264"/>
      <c r="B119" s="264"/>
      <c r="C119" s="264"/>
      <c r="D119" s="264"/>
      <c r="E119" s="264"/>
    </row>
    <row r="120" spans="1:5" ht="21">
      <c r="A120" s="264"/>
      <c r="B120" s="264"/>
      <c r="C120" s="264"/>
      <c r="D120" s="264"/>
      <c r="E120" s="264"/>
    </row>
  </sheetData>
  <sheetProtection/>
  <autoFilter ref="A5:F75"/>
  <printOptions/>
  <pageMargins left="0.984251968503937" right="1.220472440944882" top="0.984251968503937" bottom="0.984251968503937" header="0.5118110236220472" footer="0.31496062992125984"/>
  <pageSetup fitToHeight="0" fitToWidth="1" horizontalDpi="600" verticalDpi="600" orientation="landscape" paperSize="9" r:id="rId1"/>
  <headerFooter alignWithMargins="0">
    <oddHeader>&amp;R
</oddHeader>
    <oddFooter>&amp;Cหน้า 9-&amp;P</oddFooter>
  </headerFooter>
  <colBreaks count="1" manualBreakCount="1">
    <brk id="5" max="65535" man="1"/>
  </colBreaks>
</worksheet>
</file>

<file path=xl/worksheets/sheet18.xml><?xml version="1.0" encoding="utf-8"?>
<worksheet xmlns="http://schemas.openxmlformats.org/spreadsheetml/2006/main" xmlns:r="http://schemas.openxmlformats.org/officeDocument/2006/relationships">
  <sheetPr codeName="Sheet95">
    <tabColor rgb="FF92D050"/>
    <pageSetUpPr fitToPage="1"/>
  </sheetPr>
  <dimension ref="A1:Y28"/>
  <sheetViews>
    <sheetView zoomScaleSheetLayoutView="100" zoomScalePageLayoutView="0" workbookViewId="0" topLeftCell="A1">
      <pane xSplit="1" ySplit="7" topLeftCell="B8" activePane="bottomRight" state="frozen"/>
      <selection pane="topLeft" activeCell="E12" sqref="E12"/>
      <selection pane="topRight" activeCell="E12" sqref="E12"/>
      <selection pane="bottomLeft" activeCell="E12" sqref="E12"/>
      <selection pane="bottomRight" activeCell="X12" sqref="X12"/>
    </sheetView>
  </sheetViews>
  <sheetFormatPr defaultColWidth="10.66015625" defaultRowHeight="21"/>
  <cols>
    <col min="1" max="1" width="29.83203125" style="48" customWidth="1"/>
    <col min="2" max="17" width="6.83203125" style="48" customWidth="1"/>
    <col min="18" max="19" width="8.83203125" style="48" customWidth="1"/>
    <col min="20" max="16384" width="10.66015625" style="48" customWidth="1"/>
  </cols>
  <sheetData>
    <row r="1" spans="1:19" ht="26.25">
      <c r="A1" s="103" t="s">
        <v>1326</v>
      </c>
      <c r="B1" s="104"/>
      <c r="C1" s="104"/>
      <c r="D1" s="104"/>
      <c r="E1" s="104"/>
      <c r="F1" s="104"/>
      <c r="G1" s="104"/>
      <c r="H1" s="104"/>
      <c r="I1" s="104"/>
      <c r="J1" s="104"/>
      <c r="K1" s="104"/>
      <c r="L1" s="104"/>
      <c r="M1" s="104"/>
      <c r="N1" s="104"/>
      <c r="O1" s="104"/>
      <c r="P1" s="104"/>
      <c r="Q1" s="104"/>
      <c r="R1" s="104"/>
      <c r="S1" s="105"/>
    </row>
    <row r="2" spans="1:25" s="412" customFormat="1" ht="25.5" customHeight="1">
      <c r="A2" s="410" t="s">
        <v>1149</v>
      </c>
      <c r="B2" s="411"/>
      <c r="C2" s="411"/>
      <c r="D2" s="411"/>
      <c r="E2" s="411"/>
      <c r="F2" s="411"/>
      <c r="G2" s="411"/>
      <c r="H2" s="411"/>
      <c r="S2" s="413" t="s">
        <v>2070</v>
      </c>
      <c r="T2" s="794"/>
      <c r="U2" s="795"/>
      <c r="V2" s="795"/>
      <c r="W2" s="795"/>
      <c r="X2" s="795"/>
      <c r="Y2" s="795"/>
    </row>
    <row r="3" spans="1:25" s="95" customFormat="1" ht="27.75" customHeight="1">
      <c r="A3" s="414" t="s">
        <v>1150</v>
      </c>
      <c r="B3" s="415"/>
      <c r="C3" s="415"/>
      <c r="D3" s="100"/>
      <c r="E3" s="100"/>
      <c r="F3" s="100"/>
      <c r="G3" s="100"/>
      <c r="H3" s="100"/>
      <c r="I3" s="100"/>
      <c r="J3" s="100"/>
      <c r="K3" s="100"/>
      <c r="L3" s="100"/>
      <c r="M3" s="100"/>
      <c r="N3" s="100"/>
      <c r="O3" s="100"/>
      <c r="P3" s="100"/>
      <c r="Q3" s="100"/>
      <c r="R3" s="100"/>
      <c r="S3" s="114"/>
      <c r="T3" s="3"/>
      <c r="U3" s="3"/>
      <c r="V3" s="3"/>
      <c r="W3" s="3"/>
      <c r="X3" s="3"/>
      <c r="Y3" s="3"/>
    </row>
    <row r="4" spans="1:19" ht="26.25" customHeight="1">
      <c r="A4" s="68" t="s">
        <v>1787</v>
      </c>
      <c r="B4" s="69"/>
      <c r="C4" s="69"/>
      <c r="D4" s="69"/>
      <c r="E4" s="69"/>
      <c r="F4" s="69"/>
      <c r="G4" s="69"/>
      <c r="H4" s="69"/>
      <c r="I4" s="69"/>
      <c r="J4" s="69"/>
      <c r="K4" s="71"/>
      <c r="L4" s="71"/>
      <c r="M4" s="71"/>
      <c r="N4" s="69"/>
      <c r="O4" s="71"/>
      <c r="P4" s="71"/>
      <c r="Q4" s="71"/>
      <c r="R4" s="71"/>
      <c r="S4" s="72" t="s">
        <v>1788</v>
      </c>
    </row>
    <row r="5" spans="1:19" s="116" customFormat="1" ht="21" customHeight="1">
      <c r="A5" s="1169" t="s">
        <v>571</v>
      </c>
      <c r="B5" s="115" t="s">
        <v>1151</v>
      </c>
      <c r="C5" s="115"/>
      <c r="D5" s="115"/>
      <c r="E5" s="115"/>
      <c r="F5" s="1245" t="s">
        <v>1152</v>
      </c>
      <c r="G5" s="1246"/>
      <c r="H5" s="1246"/>
      <c r="I5" s="1246"/>
      <c r="J5" s="1246"/>
      <c r="K5" s="1246"/>
      <c r="L5" s="1246"/>
      <c r="M5" s="1246"/>
      <c r="N5" s="1246"/>
      <c r="O5" s="1246"/>
      <c r="P5" s="1246"/>
      <c r="Q5" s="1247"/>
      <c r="R5" s="1141" t="s">
        <v>842</v>
      </c>
      <c r="S5" s="1261" t="s">
        <v>1153</v>
      </c>
    </row>
    <row r="6" spans="1:19" s="116" customFormat="1" ht="21">
      <c r="A6" s="1169"/>
      <c r="B6" s="1244" t="s">
        <v>861</v>
      </c>
      <c r="C6" s="1244" t="s">
        <v>1132</v>
      </c>
      <c r="D6" s="1244" t="s">
        <v>857</v>
      </c>
      <c r="E6" s="1244" t="s">
        <v>590</v>
      </c>
      <c r="F6" s="1248" t="s">
        <v>1154</v>
      </c>
      <c r="G6" s="1249"/>
      <c r="H6" s="1249"/>
      <c r="I6" s="1250"/>
      <c r="J6" s="1248" t="s">
        <v>1155</v>
      </c>
      <c r="K6" s="1249"/>
      <c r="L6" s="1249"/>
      <c r="M6" s="1250"/>
      <c r="N6" s="1248" t="s">
        <v>1156</v>
      </c>
      <c r="O6" s="1249"/>
      <c r="P6" s="1249"/>
      <c r="Q6" s="1250"/>
      <c r="R6" s="1251"/>
      <c r="S6" s="1262"/>
    </row>
    <row r="7" spans="1:19" s="117" customFormat="1" ht="21">
      <c r="A7" s="1169"/>
      <c r="B7" s="1244"/>
      <c r="C7" s="1244"/>
      <c r="D7" s="1244"/>
      <c r="E7" s="1244"/>
      <c r="F7" s="74" t="s">
        <v>861</v>
      </c>
      <c r="G7" s="74" t="s">
        <v>1132</v>
      </c>
      <c r="H7" s="76" t="s">
        <v>857</v>
      </c>
      <c r="I7" s="76" t="s">
        <v>590</v>
      </c>
      <c r="J7" s="76" t="s">
        <v>861</v>
      </c>
      <c r="K7" s="76" t="s">
        <v>1132</v>
      </c>
      <c r="L7" s="76" t="s">
        <v>857</v>
      </c>
      <c r="M7" s="417" t="s">
        <v>590</v>
      </c>
      <c r="N7" s="76" t="s">
        <v>861</v>
      </c>
      <c r="O7" s="76" t="s">
        <v>1132</v>
      </c>
      <c r="P7" s="76" t="s">
        <v>857</v>
      </c>
      <c r="Q7" s="418" t="s">
        <v>590</v>
      </c>
      <c r="R7" s="1142"/>
      <c r="S7" s="1263"/>
    </row>
    <row r="8" spans="1:19" s="117" customFormat="1" ht="21">
      <c r="A8" s="419" t="s">
        <v>582</v>
      </c>
      <c r="B8" s="420">
        <f>SUM('[11]IQA_2.1 (8b)'!$D$8,'[11]IQA_2.1 (8b)'!$G$8)</f>
        <v>253</v>
      </c>
      <c r="C8" s="420">
        <f>SUM('[11]IQA_2.1 (8b)'!$J$8,'[11]IQA_2.1 (8b)'!$M$8,'[11]IQA_2.1 (8b)'!$P$8,'[11]IQA_2.1 (8b)'!$S$8)</f>
        <v>15</v>
      </c>
      <c r="D8" s="420">
        <f>SUM('[11]IQA_2.1 (8b)'!$V$8)</f>
        <v>16</v>
      </c>
      <c r="E8" s="421">
        <f>SUM(B8:D8)</f>
        <v>284</v>
      </c>
      <c r="F8" s="420">
        <v>4</v>
      </c>
      <c r="G8" s="420"/>
      <c r="H8" s="420"/>
      <c r="I8" s="421">
        <v>4</v>
      </c>
      <c r="J8" s="420"/>
      <c r="K8" s="420"/>
      <c r="L8" s="420"/>
      <c r="M8" s="421"/>
      <c r="N8" s="420">
        <v>4</v>
      </c>
      <c r="O8" s="420">
        <v>0</v>
      </c>
      <c r="P8" s="420">
        <v>0</v>
      </c>
      <c r="Q8" s="421">
        <v>4</v>
      </c>
      <c r="R8" s="422">
        <v>1.4084507042253522</v>
      </c>
      <c r="S8" s="462">
        <f>IF(R8&gt;=8,5,IF(R8&gt;0,R8/8*5,""))</f>
        <v>0.8802816901408451</v>
      </c>
    </row>
    <row r="9" spans="1:19" s="117" customFormat="1" ht="21">
      <c r="A9" s="419" t="s">
        <v>583</v>
      </c>
      <c r="B9" s="420">
        <f>SUM('[11]IQA_2.1 (8b)'!$D$9,'[11]IQA_2.1 (8b)'!$G$9)</f>
        <v>469</v>
      </c>
      <c r="C9" s="420">
        <f>SUM('[11]IQA_2.1 (8b)'!$J$9,'[11]IQA_2.1 (8b)'!$M$9,'[11]IQA_2.1 (8b)'!$P$9,'[11]IQA_2.1 (8b)'!$S$9)</f>
        <v>34</v>
      </c>
      <c r="D9" s="420">
        <f>SUM('[11]IQA_2.1 (8b)'!$V$9)</f>
        <v>8</v>
      </c>
      <c r="E9" s="421">
        <f aca="true" t="shared" si="0" ref="E9:E16">SUM(B9:D9)</f>
        <v>511</v>
      </c>
      <c r="F9" s="420">
        <v>3</v>
      </c>
      <c r="G9" s="420"/>
      <c r="H9" s="420"/>
      <c r="I9" s="421">
        <v>3</v>
      </c>
      <c r="J9" s="420"/>
      <c r="K9" s="420"/>
      <c r="L9" s="420"/>
      <c r="M9" s="421"/>
      <c r="N9" s="420">
        <v>3</v>
      </c>
      <c r="O9" s="420">
        <v>0</v>
      </c>
      <c r="P9" s="420">
        <v>0</v>
      </c>
      <c r="Q9" s="421">
        <v>3</v>
      </c>
      <c r="R9" s="422">
        <v>0.5870841487279843</v>
      </c>
      <c r="S9" s="462">
        <f aca="true" t="shared" si="1" ref="S9:S16">IF(R9&gt;=8,5,IF(R9&gt;0,R9/8*5,""))</f>
        <v>0.3669275929549902</v>
      </c>
    </row>
    <row r="10" spans="1:19" s="117" customFormat="1" ht="21">
      <c r="A10" s="419" t="s">
        <v>584</v>
      </c>
      <c r="B10" s="420">
        <f>SUM('[11]IQA_2.1 (8b)'!$D$10,'[11]IQA_2.1 (8b)'!$G$10)</f>
        <v>305</v>
      </c>
      <c r="C10" s="420">
        <f>SUM('[11]IQA_2.1 (8b)'!$J$10,'[11]IQA_2.1 (8b)'!$M$10,'[11]IQA_2.1 (8b)'!$P$10,'[11]IQA_2.1 (8b)'!$S$10)</f>
        <v>52</v>
      </c>
      <c r="D10" s="420">
        <f>SUM('[11]IQA_2.1 (8b)'!$V$10)</f>
        <v>17</v>
      </c>
      <c r="E10" s="421">
        <f t="shared" si="0"/>
        <v>374</v>
      </c>
      <c r="F10" s="420"/>
      <c r="G10" s="420"/>
      <c r="H10" s="420"/>
      <c r="I10" s="421"/>
      <c r="J10" s="420"/>
      <c r="K10" s="420"/>
      <c r="L10" s="420"/>
      <c r="M10" s="421"/>
      <c r="N10" s="420">
        <v>0</v>
      </c>
      <c r="O10" s="420">
        <v>0</v>
      </c>
      <c r="P10" s="420">
        <v>0</v>
      </c>
      <c r="Q10" s="421">
        <v>0</v>
      </c>
      <c r="R10" s="422">
        <v>1.4925373134328357</v>
      </c>
      <c r="S10" s="462">
        <f t="shared" si="1"/>
        <v>0.9328358208955223</v>
      </c>
    </row>
    <row r="11" spans="1:19" s="117" customFormat="1" ht="21">
      <c r="A11" s="419" t="s">
        <v>585</v>
      </c>
      <c r="B11" s="420">
        <f>SUM('[11]IQA_2.1 (8b)'!$D$11,'[11]IQA_2.1 (8b)'!$G$11)</f>
        <v>270</v>
      </c>
      <c r="C11" s="420">
        <f>SUM('[11]IQA_2.1 (8b)'!$J$11,'[11]IQA_2.1 (8b)'!$M$11,'[11]IQA_2.1 (8b)'!$P$11,'[11]IQA_2.1 (8b)'!$S$11)</f>
        <v>85</v>
      </c>
      <c r="D11" s="420">
        <f>SUM('[11]IQA_2.1 (8b)'!$V$11)</f>
        <v>6</v>
      </c>
      <c r="E11" s="421">
        <f t="shared" si="0"/>
        <v>361</v>
      </c>
      <c r="F11" s="420"/>
      <c r="G11" s="420"/>
      <c r="H11" s="420"/>
      <c r="I11" s="421"/>
      <c r="J11" s="420"/>
      <c r="K11" s="420"/>
      <c r="L11" s="420"/>
      <c r="M11" s="421"/>
      <c r="N11" s="420">
        <v>0</v>
      </c>
      <c r="O11" s="420">
        <v>0</v>
      </c>
      <c r="P11" s="420">
        <v>0</v>
      </c>
      <c r="Q11" s="421">
        <v>0</v>
      </c>
      <c r="R11" s="422"/>
      <c r="S11" s="462">
        <f t="shared" si="1"/>
      </c>
    </row>
    <row r="12" spans="1:19" s="117" customFormat="1" ht="21">
      <c r="A12" s="419" t="s">
        <v>586</v>
      </c>
      <c r="B12" s="420">
        <f>SUM('[11]IQA_2.1 (8b)'!$D$12,'[11]IQA_2.1 (8b)'!$G$12)</f>
        <v>228</v>
      </c>
      <c r="C12" s="420">
        <f>SUM('[11]IQA_2.1 (8b)'!$J$12,'[11]IQA_2.1 (8b)'!$M$12,'[11]IQA_2.1 (8b)'!$P$12,'[11]IQA_2.1 (8b)'!$S$12)</f>
        <v>9</v>
      </c>
      <c r="D12" s="420">
        <f>SUM('[11]IQA_2.1 (8b)'!$V$12)</f>
        <v>26</v>
      </c>
      <c r="E12" s="421">
        <f t="shared" si="0"/>
        <v>263</v>
      </c>
      <c r="F12" s="420">
        <v>2</v>
      </c>
      <c r="G12" s="420"/>
      <c r="H12" s="420"/>
      <c r="I12" s="421">
        <v>2</v>
      </c>
      <c r="J12" s="420"/>
      <c r="K12" s="420"/>
      <c r="L12" s="420"/>
      <c r="M12" s="421"/>
      <c r="N12" s="420">
        <v>2</v>
      </c>
      <c r="O12" s="420">
        <v>0</v>
      </c>
      <c r="P12" s="420">
        <v>0</v>
      </c>
      <c r="Q12" s="421">
        <v>2</v>
      </c>
      <c r="R12" s="422">
        <v>0.7604562737642585</v>
      </c>
      <c r="S12" s="462">
        <f t="shared" si="1"/>
        <v>0.47528517110266155</v>
      </c>
    </row>
    <row r="13" spans="1:19" s="117" customFormat="1" ht="21">
      <c r="A13" s="419" t="s">
        <v>587</v>
      </c>
      <c r="B13" s="420">
        <f>SUM('[11]IQA_2.1 (8b)'!$D$13,'[11]IQA_2.1 (8b)'!$G$13)</f>
        <v>277</v>
      </c>
      <c r="C13" s="420">
        <f>SUM('[11]IQA_2.1 (8b)'!$J$13,'[11]IQA_2.1 (8b)'!$M$13,'[11]IQA_2.1 (8b)'!$P$13,'[11]IQA_2.1 (8b)'!$S$13)</f>
        <v>23</v>
      </c>
      <c r="D13" s="420">
        <f>SUM('[11]IQA_2.1 (8b)'!$V$13)</f>
        <v>9</v>
      </c>
      <c r="E13" s="421">
        <f t="shared" si="0"/>
        <v>309</v>
      </c>
      <c r="F13" s="420"/>
      <c r="G13" s="420"/>
      <c r="H13" s="420"/>
      <c r="I13" s="421"/>
      <c r="J13" s="420"/>
      <c r="K13" s="420"/>
      <c r="L13" s="420"/>
      <c r="M13" s="421"/>
      <c r="N13" s="420">
        <v>0</v>
      </c>
      <c r="O13" s="420">
        <v>0</v>
      </c>
      <c r="P13" s="420">
        <v>0</v>
      </c>
      <c r="Q13" s="421">
        <v>0</v>
      </c>
      <c r="R13" s="422"/>
      <c r="S13" s="462">
        <f t="shared" si="1"/>
      </c>
    </row>
    <row r="14" spans="1:19" s="117" customFormat="1" ht="21">
      <c r="A14" s="423" t="s">
        <v>588</v>
      </c>
      <c r="B14" s="420">
        <f>SUM('[11]IQA_2.1 (8b)'!$D$14,'[11]IQA_2.1 (8b)'!$G$14)</f>
        <v>880</v>
      </c>
      <c r="C14" s="420">
        <f>SUM('[11]IQA_2.1 (8b)'!$J$14,'[11]IQA_2.1 (8b)'!$M$14,'[11]IQA_2.1 (8b)'!$P$14,'[11]IQA_2.1 (8b)'!$S$14)</f>
        <v>30</v>
      </c>
      <c r="D14" s="420">
        <f>SUM('[11]IQA_2.1 (8b)'!$V$14)</f>
        <v>39</v>
      </c>
      <c r="E14" s="421">
        <f t="shared" si="0"/>
        <v>949</v>
      </c>
      <c r="F14" s="420">
        <v>4</v>
      </c>
      <c r="G14" s="420"/>
      <c r="H14" s="420"/>
      <c r="I14" s="421">
        <v>4</v>
      </c>
      <c r="J14" s="420"/>
      <c r="K14" s="420"/>
      <c r="L14" s="420"/>
      <c r="M14" s="421"/>
      <c r="N14" s="420">
        <v>4</v>
      </c>
      <c r="O14" s="420">
        <v>0</v>
      </c>
      <c r="P14" s="420">
        <v>0</v>
      </c>
      <c r="Q14" s="421">
        <v>4</v>
      </c>
      <c r="R14" s="422">
        <v>0.42149631190727077</v>
      </c>
      <c r="S14" s="462">
        <f t="shared" si="1"/>
        <v>0.26343519494204426</v>
      </c>
    </row>
    <row r="15" spans="1:19" s="117" customFormat="1" ht="21">
      <c r="A15" s="423" t="s">
        <v>589</v>
      </c>
      <c r="B15" s="420">
        <f>SUM('[11]IQA_2.1 (8b)'!$D$15,'[11]IQA_2.1 (8b)'!$G$15)</f>
        <v>0</v>
      </c>
      <c r="C15" s="420">
        <f>SUM('[11]IQA_2.1 (8b)'!$J$15,'[11]IQA_2.1 (8b)'!$M$15,'[11]IQA_2.1 (8b)'!$P$15,'[11]IQA_2.1 (8b)'!$S$15)</f>
        <v>125</v>
      </c>
      <c r="D15" s="420">
        <f>SUM('[11]IQA_2.1 (8b)'!$V$15)</f>
        <v>0</v>
      </c>
      <c r="E15" s="421">
        <f t="shared" si="0"/>
        <v>125</v>
      </c>
      <c r="F15" s="420"/>
      <c r="G15" s="420"/>
      <c r="H15" s="420"/>
      <c r="I15" s="421"/>
      <c r="J15" s="420"/>
      <c r="K15" s="420"/>
      <c r="L15" s="420"/>
      <c r="M15" s="421"/>
      <c r="N15" s="420">
        <v>0</v>
      </c>
      <c r="O15" s="420">
        <v>0</v>
      </c>
      <c r="P15" s="420">
        <v>0</v>
      </c>
      <c r="Q15" s="421">
        <v>0</v>
      </c>
      <c r="R15" s="422"/>
      <c r="S15" s="462">
        <f t="shared" si="1"/>
      </c>
    </row>
    <row r="16" spans="1:19" s="117" customFormat="1" ht="21">
      <c r="A16" s="423" t="s">
        <v>1157</v>
      </c>
      <c r="B16" s="420">
        <f>SUM('[11]IQA_2.1 (8b)'!$D$16,'[11]IQA_2.1 (8b)'!$G$16)</f>
        <v>0</v>
      </c>
      <c r="C16" s="420">
        <f>SUM('[11]IQA_2.1 (8b)'!$J$16,'[11]IQA_2.1 (8b)'!$M$16,'[11]IQA_2.1 (8b)'!$P$16,'[11]IQA_2.1 (8b)'!$S$16)</f>
        <v>3</v>
      </c>
      <c r="D16" s="420">
        <f>SUM('[11]IQA_2.1 (8b)'!$V$16)</f>
        <v>3</v>
      </c>
      <c r="E16" s="421">
        <f t="shared" si="0"/>
        <v>6</v>
      </c>
      <c r="F16" s="424"/>
      <c r="G16" s="424"/>
      <c r="H16" s="424"/>
      <c r="I16" s="425"/>
      <c r="J16" s="424"/>
      <c r="K16" s="424"/>
      <c r="L16" s="424"/>
      <c r="M16" s="425"/>
      <c r="N16" s="424">
        <v>0</v>
      </c>
      <c r="O16" s="424">
        <v>0</v>
      </c>
      <c r="P16" s="424">
        <v>0</v>
      </c>
      <c r="Q16" s="425">
        <v>0</v>
      </c>
      <c r="R16" s="426">
        <v>233.33333333333334</v>
      </c>
      <c r="S16" s="462">
        <f t="shared" si="1"/>
        <v>5</v>
      </c>
    </row>
    <row r="17" spans="1:19" s="117" customFormat="1" ht="23.25">
      <c r="A17" s="427" t="s">
        <v>590</v>
      </c>
      <c r="B17" s="428">
        <f>SUM(B8:B16)</f>
        <v>2682</v>
      </c>
      <c r="C17" s="428">
        <f>SUM(C8:C16)</f>
        <v>376</v>
      </c>
      <c r="D17" s="428">
        <f>SUM(D8:D16)</f>
        <v>124</v>
      </c>
      <c r="E17" s="428">
        <f>SUM(E8:E16)</f>
        <v>3182</v>
      </c>
      <c r="F17" s="428">
        <v>13</v>
      </c>
      <c r="G17" s="428"/>
      <c r="H17" s="428"/>
      <c r="I17" s="428">
        <v>13</v>
      </c>
      <c r="J17" s="428"/>
      <c r="K17" s="428"/>
      <c r="L17" s="428"/>
      <c r="M17" s="428"/>
      <c r="N17" s="428">
        <v>13</v>
      </c>
      <c r="O17" s="428">
        <v>0</v>
      </c>
      <c r="P17" s="428">
        <v>0</v>
      </c>
      <c r="Q17" s="428">
        <v>13</v>
      </c>
      <c r="R17" s="429">
        <v>0.4085480829666876</v>
      </c>
      <c r="S17" s="463">
        <f>IF(R17&gt;=8,5,IF(R17&gt;0,R17/8*5,""))</f>
        <v>0.25534255185417976</v>
      </c>
    </row>
    <row r="18" spans="1:19" s="47" customFormat="1" ht="23.25">
      <c r="A18" s="81" t="s">
        <v>2071</v>
      </c>
      <c r="B18" s="82"/>
      <c r="C18" s="82"/>
      <c r="D18" s="82"/>
      <c r="E18" s="82"/>
      <c r="F18" s="82"/>
      <c r="G18" s="82"/>
      <c r="H18" s="82"/>
      <c r="I18" s="83"/>
      <c r="J18" s="83"/>
      <c r="K18" s="85"/>
      <c r="L18" s="85"/>
      <c r="M18" s="85"/>
      <c r="N18" s="83"/>
      <c r="O18" s="85"/>
      <c r="P18" s="85"/>
      <c r="Q18" s="85"/>
      <c r="R18" s="85"/>
      <c r="S18" s="86" t="s">
        <v>2072</v>
      </c>
    </row>
    <row r="19" spans="1:19" s="127" customFormat="1" ht="21" customHeight="1">
      <c r="A19" s="1252" t="s">
        <v>1158</v>
      </c>
      <c r="B19" s="1253"/>
      <c r="C19" s="1253"/>
      <c r="D19" s="1253"/>
      <c r="E19" s="1253"/>
      <c r="F19" s="1253"/>
      <c r="G19" s="1253"/>
      <c r="H19" s="1253"/>
      <c r="I19" s="1253"/>
      <c r="J19" s="1253"/>
      <c r="K19" s="1253"/>
      <c r="L19" s="1253"/>
      <c r="M19" s="1253"/>
      <c r="N19" s="1253"/>
      <c r="O19" s="1253"/>
      <c r="P19" s="1253"/>
      <c r="Q19" s="1253"/>
      <c r="R19" s="1253"/>
      <c r="S19" s="1254"/>
    </row>
    <row r="20" spans="1:19" s="127" customFormat="1" ht="23.25" customHeight="1">
      <c r="A20" s="1255" t="s">
        <v>1159</v>
      </c>
      <c r="B20" s="1256"/>
      <c r="C20" s="1256"/>
      <c r="D20" s="1256"/>
      <c r="E20" s="1256"/>
      <c r="F20" s="1256"/>
      <c r="G20" s="1256"/>
      <c r="H20" s="1256"/>
      <c r="I20" s="1256"/>
      <c r="J20" s="1256"/>
      <c r="K20" s="1256"/>
      <c r="L20" s="1256"/>
      <c r="M20" s="1256"/>
      <c r="N20" s="1256"/>
      <c r="O20" s="1256"/>
      <c r="P20" s="1256"/>
      <c r="Q20" s="1256"/>
      <c r="R20" s="1256"/>
      <c r="S20" s="1257"/>
    </row>
    <row r="21" spans="1:19" s="127" customFormat="1" ht="21" customHeight="1">
      <c r="A21" s="1258" t="s">
        <v>1160</v>
      </c>
      <c r="B21" s="1238"/>
      <c r="C21" s="1238"/>
      <c r="D21" s="1238"/>
      <c r="E21" s="1238"/>
      <c r="F21" s="1238"/>
      <c r="G21" s="1238"/>
      <c r="H21" s="1238"/>
      <c r="I21" s="1238"/>
      <c r="J21" s="1238"/>
      <c r="K21" s="1238"/>
      <c r="L21" s="1238"/>
      <c r="M21" s="1238"/>
      <c r="N21" s="1238"/>
      <c r="O21" s="1238"/>
      <c r="P21" s="1238"/>
      <c r="Q21" s="1238"/>
      <c r="R21" s="1238"/>
      <c r="S21" s="1227"/>
    </row>
    <row r="22" spans="1:19" s="127" customFormat="1" ht="46.5" customHeight="1">
      <c r="A22" s="1258" t="s">
        <v>1161</v>
      </c>
      <c r="B22" s="1238"/>
      <c r="C22" s="1238"/>
      <c r="D22" s="1238"/>
      <c r="E22" s="1238"/>
      <c r="F22" s="1238"/>
      <c r="G22" s="1238"/>
      <c r="H22" s="1238"/>
      <c r="I22" s="1238"/>
      <c r="J22" s="1238"/>
      <c r="K22" s="1238"/>
      <c r="L22" s="1238"/>
      <c r="M22" s="1238"/>
      <c r="N22" s="1238"/>
      <c r="O22" s="1238"/>
      <c r="P22" s="1238"/>
      <c r="Q22" s="1238"/>
      <c r="R22" s="1238"/>
      <c r="S22" s="1227"/>
    </row>
    <row r="23" spans="1:19" s="127" customFormat="1" ht="46.5" customHeight="1">
      <c r="A23" s="1258" t="s">
        <v>1162</v>
      </c>
      <c r="B23" s="1224"/>
      <c r="C23" s="1224"/>
      <c r="D23" s="1224"/>
      <c r="E23" s="1224"/>
      <c r="F23" s="1224"/>
      <c r="G23" s="1224"/>
      <c r="H23" s="1224"/>
      <c r="I23" s="1224"/>
      <c r="J23" s="1224"/>
      <c r="K23" s="1224"/>
      <c r="L23" s="1224"/>
      <c r="M23" s="1224"/>
      <c r="N23" s="1224"/>
      <c r="O23" s="1224"/>
      <c r="P23" s="1224"/>
      <c r="Q23" s="1224"/>
      <c r="R23" s="1224"/>
      <c r="S23" s="1227"/>
    </row>
    <row r="24" spans="1:19" s="127" customFormat="1" ht="23.25" customHeight="1">
      <c r="A24" s="1259" t="s">
        <v>1163</v>
      </c>
      <c r="B24" s="1240"/>
      <c r="C24" s="1240"/>
      <c r="D24" s="1240"/>
      <c r="E24" s="1240"/>
      <c r="F24" s="1240"/>
      <c r="G24" s="1240"/>
      <c r="H24" s="1240"/>
      <c r="I24" s="1240"/>
      <c r="J24" s="1240"/>
      <c r="K24" s="1240"/>
      <c r="L24" s="1240"/>
      <c r="M24" s="1240"/>
      <c r="N24" s="1240"/>
      <c r="O24" s="1240"/>
      <c r="P24" s="1240"/>
      <c r="Q24" s="1240"/>
      <c r="R24" s="1240"/>
      <c r="S24" s="1260"/>
    </row>
    <row r="25" spans="1:19" s="47" customFormat="1" ht="23.25">
      <c r="A25" s="89" t="s">
        <v>901</v>
      </c>
      <c r="B25" s="90"/>
      <c r="C25" s="90"/>
      <c r="D25" s="90"/>
      <c r="E25" s="90"/>
      <c r="F25" s="90"/>
      <c r="G25" s="90"/>
      <c r="H25" s="90"/>
      <c r="I25" s="90"/>
      <c r="J25" s="90"/>
      <c r="K25" s="92"/>
      <c r="L25" s="92"/>
      <c r="M25" s="92"/>
      <c r="N25" s="90"/>
      <c r="O25" s="92"/>
      <c r="P25" s="92"/>
      <c r="Q25" s="92"/>
      <c r="R25" s="92"/>
      <c r="S25" s="93" t="s">
        <v>1164</v>
      </c>
    </row>
    <row r="26" spans="1:19" s="47" customFormat="1" ht="23.25">
      <c r="A26" s="94" t="s">
        <v>1165</v>
      </c>
      <c r="K26" s="95"/>
      <c r="L26" s="95"/>
      <c r="M26" s="95"/>
      <c r="O26" s="95"/>
      <c r="P26" s="95"/>
      <c r="Q26" s="95"/>
      <c r="R26" s="95"/>
      <c r="S26" s="96" t="s">
        <v>2073</v>
      </c>
    </row>
    <row r="27" spans="1:19" s="47" customFormat="1" ht="23.25">
      <c r="A27" s="97" t="s">
        <v>344</v>
      </c>
      <c r="B27" s="98"/>
      <c r="C27" s="98"/>
      <c r="D27" s="98"/>
      <c r="E27" s="98"/>
      <c r="F27" s="98"/>
      <c r="G27" s="98"/>
      <c r="H27" s="98"/>
      <c r="I27" s="98"/>
      <c r="J27" s="98"/>
      <c r="K27" s="100"/>
      <c r="L27" s="100"/>
      <c r="M27" s="100"/>
      <c r="N27" s="98"/>
      <c r="O27" s="100"/>
      <c r="P27" s="100"/>
      <c r="Q27" s="100"/>
      <c r="R27" s="100"/>
      <c r="S27" s="101" t="s">
        <v>818</v>
      </c>
    </row>
    <row r="28" spans="1:3" s="47" customFormat="1" ht="23.25">
      <c r="A28" s="1160"/>
      <c r="B28" s="1160"/>
      <c r="C28" s="1160"/>
    </row>
  </sheetData>
  <sheetProtection/>
  <mergeCells count="18">
    <mergeCell ref="A5:A7"/>
    <mergeCell ref="R5:R7"/>
    <mergeCell ref="A28:C28"/>
    <mergeCell ref="A19:S19"/>
    <mergeCell ref="A20:S20"/>
    <mergeCell ref="A21:S21"/>
    <mergeCell ref="A22:S22"/>
    <mergeCell ref="A23:S23"/>
    <mergeCell ref="A24:S24"/>
    <mergeCell ref="S5:S7"/>
    <mergeCell ref="B6:B7"/>
    <mergeCell ref="C6:C7"/>
    <mergeCell ref="D6:D7"/>
    <mergeCell ref="E6:E7"/>
    <mergeCell ref="F5:Q5"/>
    <mergeCell ref="F6:I6"/>
    <mergeCell ref="J6:M6"/>
    <mergeCell ref="N6:Q6"/>
  </mergeCells>
  <printOptions horizontalCentered="1"/>
  <pageMargins left="0.984251968503937" right="1.220472440944882" top="0.984251968503937" bottom="0.984251968503937" header="0.5118110236220472" footer="0.5118110236220472"/>
  <pageSetup firstPageNumber="17" useFirstPageNumber="1" fitToHeight="0" fitToWidth="1" horizontalDpi="1200" verticalDpi="1200" orientation="landscape" paperSize="9" scale="92" r:id="rId4"/>
  <headerFooter alignWithMargins="0">
    <oddFooter>&amp;Cหน้า 1-&amp;P</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Sheet21">
    <tabColor rgb="FF92D050"/>
    <pageSetUpPr fitToPage="1"/>
  </sheetPr>
  <dimension ref="A1:Q22"/>
  <sheetViews>
    <sheetView zoomScalePageLayoutView="0" workbookViewId="0" topLeftCell="A1">
      <pane ySplit="5" topLeftCell="A12" activePane="bottomLeft" state="frozen"/>
      <selection pane="topLeft" activeCell="A70" sqref="A70"/>
      <selection pane="bottomLeft" activeCell="A70" sqref="A70"/>
    </sheetView>
  </sheetViews>
  <sheetFormatPr defaultColWidth="9.33203125" defaultRowHeight="21"/>
  <cols>
    <col min="1" max="1" width="17.33203125" style="0" customWidth="1"/>
    <col min="2" max="2" width="20.33203125" style="460" customWidth="1"/>
    <col min="3" max="3" width="34" style="0" customWidth="1"/>
    <col min="4" max="4" width="32.33203125" style="0" customWidth="1"/>
    <col min="5" max="5" width="28.83203125" style="0" customWidth="1"/>
    <col min="6" max="6" width="48.66015625" style="0" customWidth="1"/>
    <col min="7" max="7" width="14.16015625" style="461" customWidth="1"/>
    <col min="8" max="8" width="13.83203125" style="461" customWidth="1"/>
    <col min="9" max="9" width="20.83203125" style="0" customWidth="1"/>
    <col min="10" max="10" width="15.66015625" style="0" customWidth="1"/>
  </cols>
  <sheetData>
    <row r="1" spans="1:9" ht="29.25">
      <c r="A1" s="1264" t="s">
        <v>1326</v>
      </c>
      <c r="B1" s="1265"/>
      <c r="C1" s="1265"/>
      <c r="D1" s="1265"/>
      <c r="E1" s="1265"/>
      <c r="F1" s="1265"/>
      <c r="G1" s="1265"/>
      <c r="H1" s="1265"/>
      <c r="I1" s="1266"/>
    </row>
    <row r="2" spans="1:9" ht="26.25">
      <c r="A2" s="430" t="s">
        <v>1149</v>
      </c>
      <c r="B2" s="431"/>
      <c r="C2" s="432"/>
      <c r="D2" s="433"/>
      <c r="E2" s="433"/>
      <c r="F2" s="434"/>
      <c r="G2" s="435"/>
      <c r="H2" s="435"/>
      <c r="I2" s="436" t="s">
        <v>2074</v>
      </c>
    </row>
    <row r="3" spans="1:9" s="443" customFormat="1" ht="23.25">
      <c r="A3" s="437" t="s">
        <v>1166</v>
      </c>
      <c r="B3" s="438"/>
      <c r="C3" s="439"/>
      <c r="D3" s="439"/>
      <c r="E3" s="439"/>
      <c r="F3" s="440"/>
      <c r="G3" s="441"/>
      <c r="H3" s="441"/>
      <c r="I3" s="442"/>
    </row>
    <row r="4" spans="1:9" ht="23.25">
      <c r="A4" s="444" t="s">
        <v>1787</v>
      </c>
      <c r="B4" s="445"/>
      <c r="C4" s="446"/>
      <c r="D4" s="446"/>
      <c r="E4" s="446"/>
      <c r="F4" s="447"/>
      <c r="G4" s="448"/>
      <c r="H4" s="448"/>
      <c r="I4" s="449" t="s">
        <v>1788</v>
      </c>
    </row>
    <row r="5" spans="1:17" ht="21" customHeight="1">
      <c r="A5" s="450" t="s">
        <v>1167</v>
      </c>
      <c r="B5" s="451" t="s">
        <v>869</v>
      </c>
      <c r="C5" s="450" t="s">
        <v>870</v>
      </c>
      <c r="D5" s="452" t="s">
        <v>1168</v>
      </c>
      <c r="E5" s="452" t="s">
        <v>1169</v>
      </c>
      <c r="F5" s="1267" t="s">
        <v>1170</v>
      </c>
      <c r="G5" s="1268"/>
      <c r="H5" s="1268"/>
      <c r="I5" s="1268"/>
      <c r="J5" s="1268"/>
      <c r="K5" s="1268"/>
      <c r="L5" s="1268"/>
      <c r="M5" s="1268"/>
      <c r="N5" s="1268"/>
      <c r="O5" s="1268"/>
      <c r="P5" s="1268"/>
      <c r="Q5" s="1268"/>
    </row>
    <row r="6" ht="21">
      <c r="A6" s="796" t="s">
        <v>2075</v>
      </c>
    </row>
    <row r="7" spans="1:9" ht="21">
      <c r="A7" s="797" t="s">
        <v>1171</v>
      </c>
      <c r="B7" s="798"/>
      <c r="C7" s="797"/>
      <c r="D7" s="797"/>
      <c r="E7" s="797" t="s">
        <v>1172</v>
      </c>
      <c r="F7" s="799" t="s">
        <v>1173</v>
      </c>
      <c r="G7" s="800">
        <v>42879</v>
      </c>
      <c r="H7" s="800">
        <v>42955</v>
      </c>
      <c r="I7" s="799"/>
    </row>
    <row r="8" spans="1:9" ht="21">
      <c r="A8" s="458"/>
      <c r="B8" s="467">
        <v>5710110123</v>
      </c>
      <c r="C8" s="458" t="s">
        <v>2076</v>
      </c>
      <c r="D8" s="458" t="s">
        <v>1101</v>
      </c>
      <c r="E8" s="458" t="s">
        <v>1173</v>
      </c>
      <c r="F8" s="458" t="s">
        <v>1174</v>
      </c>
      <c r="G8" s="459">
        <v>42879</v>
      </c>
      <c r="H8" s="459">
        <v>42955</v>
      </c>
      <c r="I8" s="458"/>
    </row>
    <row r="9" spans="1:9" ht="21">
      <c r="A9" s="456"/>
      <c r="B9" s="468">
        <v>5710110092</v>
      </c>
      <c r="C9" s="456" t="s">
        <v>2077</v>
      </c>
      <c r="D9" s="456" t="s">
        <v>1101</v>
      </c>
      <c r="E9" s="456" t="s">
        <v>1173</v>
      </c>
      <c r="F9" s="456" t="s">
        <v>1174</v>
      </c>
      <c r="G9" s="457">
        <v>42879</v>
      </c>
      <c r="H9" s="457">
        <v>42955</v>
      </c>
      <c r="I9" s="456"/>
    </row>
    <row r="10" spans="1:9" ht="21">
      <c r="A10" s="453" t="s">
        <v>2078</v>
      </c>
      <c r="B10" s="466"/>
      <c r="C10" s="453"/>
      <c r="D10" s="453"/>
      <c r="E10" s="453" t="s">
        <v>1172</v>
      </c>
      <c r="F10" s="454" t="s">
        <v>1173</v>
      </c>
      <c r="G10" s="455">
        <v>42879</v>
      </c>
      <c r="H10" s="455">
        <v>42955</v>
      </c>
      <c r="I10" s="454"/>
    </row>
    <row r="11" spans="1:9" ht="21">
      <c r="A11" s="456"/>
      <c r="B11" s="468">
        <v>5710110192</v>
      </c>
      <c r="C11" s="456" t="s">
        <v>2079</v>
      </c>
      <c r="D11" s="456" t="s">
        <v>2080</v>
      </c>
      <c r="E11" s="456" t="s">
        <v>1173</v>
      </c>
      <c r="F11" s="456" t="s">
        <v>1175</v>
      </c>
      <c r="G11" s="457">
        <v>42879</v>
      </c>
      <c r="H11" s="457">
        <v>42955</v>
      </c>
      <c r="I11" s="456"/>
    </row>
    <row r="12" spans="1:9" ht="21">
      <c r="A12" s="453" t="s">
        <v>1171</v>
      </c>
      <c r="B12" s="466"/>
      <c r="C12" s="453"/>
      <c r="D12" s="453"/>
      <c r="E12" s="453" t="s">
        <v>1172</v>
      </c>
      <c r="F12" s="454" t="s">
        <v>1173</v>
      </c>
      <c r="G12" s="455">
        <v>42879</v>
      </c>
      <c r="H12" s="455">
        <v>42955</v>
      </c>
      <c r="I12" s="454"/>
    </row>
    <row r="13" spans="1:9" ht="21">
      <c r="A13" s="458"/>
      <c r="B13" s="467">
        <v>5510110537</v>
      </c>
      <c r="C13" s="458" t="s">
        <v>2081</v>
      </c>
      <c r="D13" s="458" t="s">
        <v>2080</v>
      </c>
      <c r="E13" s="458" t="s">
        <v>1173</v>
      </c>
      <c r="F13" s="458" t="s">
        <v>1174</v>
      </c>
      <c r="G13" s="459">
        <v>42879</v>
      </c>
      <c r="H13" s="459">
        <v>42955</v>
      </c>
      <c r="I13" s="458"/>
    </row>
    <row r="14" spans="1:9" ht="21">
      <c r="A14" s="458"/>
      <c r="B14" s="467">
        <v>5710110635</v>
      </c>
      <c r="C14" s="458" t="s">
        <v>2082</v>
      </c>
      <c r="D14" s="458" t="s">
        <v>2080</v>
      </c>
      <c r="E14" s="458" t="s">
        <v>1173</v>
      </c>
      <c r="F14" s="458" t="s">
        <v>1174</v>
      </c>
      <c r="G14" s="459">
        <v>42879</v>
      </c>
      <c r="H14" s="459">
        <v>42955</v>
      </c>
      <c r="I14" s="458"/>
    </row>
    <row r="15" spans="1:9" ht="21">
      <c r="A15" s="458"/>
      <c r="B15" s="467">
        <v>5710110407</v>
      </c>
      <c r="C15" s="458" t="s">
        <v>2083</v>
      </c>
      <c r="D15" s="458" t="s">
        <v>2080</v>
      </c>
      <c r="E15" s="458" t="s">
        <v>1173</v>
      </c>
      <c r="F15" s="458" t="s">
        <v>1174</v>
      </c>
      <c r="G15" s="459">
        <v>42879</v>
      </c>
      <c r="H15" s="459">
        <v>42955</v>
      </c>
      <c r="I15" s="458"/>
    </row>
    <row r="16" spans="1:9" ht="21">
      <c r="A16" s="458"/>
      <c r="B16" s="467">
        <v>5710110004</v>
      </c>
      <c r="C16" s="458" t="s">
        <v>2084</v>
      </c>
      <c r="D16" s="458" t="s">
        <v>2085</v>
      </c>
      <c r="E16" s="458" t="s">
        <v>1173</v>
      </c>
      <c r="F16" s="458" t="s">
        <v>1174</v>
      </c>
      <c r="G16" s="459">
        <v>42879</v>
      </c>
      <c r="H16" s="459">
        <v>42955</v>
      </c>
      <c r="I16" s="458"/>
    </row>
    <row r="17" spans="1:9" ht="21">
      <c r="A17" s="458"/>
      <c r="B17" s="467">
        <v>5710110453</v>
      </c>
      <c r="C17" s="458" t="s">
        <v>2086</v>
      </c>
      <c r="D17" s="458" t="s">
        <v>2085</v>
      </c>
      <c r="E17" s="458" t="s">
        <v>1173</v>
      </c>
      <c r="F17" s="458" t="s">
        <v>1174</v>
      </c>
      <c r="G17" s="459">
        <v>42879</v>
      </c>
      <c r="H17" s="459">
        <v>42955</v>
      </c>
      <c r="I17" s="458"/>
    </row>
    <row r="18" spans="1:9" ht="21">
      <c r="A18" s="458"/>
      <c r="B18" s="467">
        <v>5535512139</v>
      </c>
      <c r="C18" s="458" t="s">
        <v>2087</v>
      </c>
      <c r="D18" s="458" t="s">
        <v>855</v>
      </c>
      <c r="E18" s="458" t="s">
        <v>1173</v>
      </c>
      <c r="F18" s="458" t="s">
        <v>1174</v>
      </c>
      <c r="G18" s="459">
        <v>42879</v>
      </c>
      <c r="H18" s="459">
        <v>42955</v>
      </c>
      <c r="I18" s="458"/>
    </row>
    <row r="19" spans="1:9" ht="21">
      <c r="A19" s="458"/>
      <c r="B19" s="467">
        <v>5610110392</v>
      </c>
      <c r="C19" s="458" t="s">
        <v>2088</v>
      </c>
      <c r="D19" s="458" t="s">
        <v>855</v>
      </c>
      <c r="E19" s="458" t="s">
        <v>1173</v>
      </c>
      <c r="F19" s="458" t="s">
        <v>1174</v>
      </c>
      <c r="G19" s="459">
        <v>42879</v>
      </c>
      <c r="H19" s="459">
        <v>42955</v>
      </c>
      <c r="I19" s="458"/>
    </row>
    <row r="20" spans="1:9" ht="21">
      <c r="A20" s="458"/>
      <c r="B20" s="467">
        <v>5610110630</v>
      </c>
      <c r="C20" s="458" t="s">
        <v>2089</v>
      </c>
      <c r="D20" s="458" t="s">
        <v>855</v>
      </c>
      <c r="E20" s="458" t="s">
        <v>1173</v>
      </c>
      <c r="F20" s="458" t="s">
        <v>1174</v>
      </c>
      <c r="G20" s="459">
        <v>42879</v>
      </c>
      <c r="H20" s="459">
        <v>42955</v>
      </c>
      <c r="I20" s="458"/>
    </row>
    <row r="21" spans="1:9" ht="21">
      <c r="A21" s="458"/>
      <c r="B21" s="467">
        <v>5610110355</v>
      </c>
      <c r="C21" s="458" t="s">
        <v>2090</v>
      </c>
      <c r="D21" s="458" t="s">
        <v>855</v>
      </c>
      <c r="E21" s="458" t="s">
        <v>1173</v>
      </c>
      <c r="F21" s="458" t="s">
        <v>1174</v>
      </c>
      <c r="G21" s="459">
        <v>42879</v>
      </c>
      <c r="H21" s="459">
        <v>42955</v>
      </c>
      <c r="I21" s="458"/>
    </row>
    <row r="22" spans="1:9" ht="21">
      <c r="A22" s="456"/>
      <c r="B22" s="468">
        <v>5710110411</v>
      </c>
      <c r="C22" s="456" t="s">
        <v>2091</v>
      </c>
      <c r="D22" s="456" t="s">
        <v>1101</v>
      </c>
      <c r="E22" s="456" t="s">
        <v>1173</v>
      </c>
      <c r="F22" s="456" t="s">
        <v>1174</v>
      </c>
      <c r="G22" s="457">
        <v>42879</v>
      </c>
      <c r="H22" s="457">
        <v>42955</v>
      </c>
      <c r="I22" s="456"/>
    </row>
  </sheetData>
  <sheetProtection/>
  <mergeCells count="2">
    <mergeCell ref="A1:I1"/>
    <mergeCell ref="F5:Q5"/>
  </mergeCells>
  <printOptions/>
  <pageMargins left="0.984251968503937" right="1.220472440944882" top="0.984251968503937" bottom="0.984251968503937" header="0.5118110236220472" footer="0.5118110236220472"/>
  <pageSetup fitToHeight="0" fitToWidth="1" horizontalDpi="600" verticalDpi="600" orientation="landscape" paperSize="9" scale="71" r:id="rId2"/>
  <headerFooter alignWithMargins="0">
    <oddFooter>&amp;L&amp;F&amp;R&amp;A Page &amp;P/&amp;N</oddFooter>
  </headerFooter>
  <drawing r:id="rId1"/>
</worksheet>
</file>

<file path=xl/worksheets/sheet2.xml><?xml version="1.0" encoding="utf-8"?>
<worksheet xmlns="http://schemas.openxmlformats.org/spreadsheetml/2006/main" xmlns:r="http://schemas.openxmlformats.org/officeDocument/2006/relationships">
  <sheetPr codeName="Sheet66">
    <tabColor rgb="FF00B050"/>
    <pageSetUpPr fitToPage="1"/>
  </sheetPr>
  <dimension ref="A1:L202"/>
  <sheetViews>
    <sheetView zoomScale="85" zoomScaleNormal="85" zoomScaleSheetLayoutView="100" zoomScalePageLayoutView="0" workbookViewId="0" topLeftCell="A1">
      <pane xSplit="2" ySplit="6" topLeftCell="C183" activePane="bottomRight" state="frozen"/>
      <selection pane="topLeft" activeCell="N21" sqref="N21"/>
      <selection pane="topRight" activeCell="N21" sqref="N21"/>
      <selection pane="bottomLeft" activeCell="N21" sqref="N21"/>
      <selection pane="bottomRight" activeCell="E4" sqref="E4"/>
    </sheetView>
  </sheetViews>
  <sheetFormatPr defaultColWidth="10.66015625" defaultRowHeight="21"/>
  <cols>
    <col min="1" max="1" width="5.83203125" style="317" customWidth="1"/>
    <col min="2" max="2" width="25.83203125" style="317" customWidth="1"/>
    <col min="3" max="3" width="19.66015625" style="317" customWidth="1"/>
    <col min="4" max="4" width="7" style="317" customWidth="1"/>
    <col min="5" max="5" width="50.83203125" style="317" customWidth="1"/>
    <col min="6" max="6" width="35.83203125" style="317" customWidth="1"/>
    <col min="7" max="7" width="20.83203125" style="317" customWidth="1"/>
    <col min="8" max="8" width="12.83203125" style="364" customWidth="1"/>
    <col min="9" max="10" width="20.83203125" style="317" customWidth="1"/>
    <col min="11" max="11" width="9.83203125" style="317" customWidth="1"/>
    <col min="12" max="16384" width="10.66015625" style="317" customWidth="1"/>
  </cols>
  <sheetData>
    <row r="1" spans="1:11" ht="26.25">
      <c r="A1" s="1055" t="s">
        <v>1326</v>
      </c>
      <c r="B1" s="1056"/>
      <c r="C1" s="1056"/>
      <c r="D1" s="1056"/>
      <c r="E1" s="1056"/>
      <c r="F1" s="1056"/>
      <c r="G1" s="1056"/>
      <c r="H1" s="1056"/>
      <c r="I1" s="1056"/>
      <c r="J1" s="1056"/>
      <c r="K1" s="1057"/>
    </row>
    <row r="2" spans="1:11" ht="26.25">
      <c r="A2" s="318"/>
      <c r="B2" s="319"/>
      <c r="C2" s="319"/>
      <c r="D2" s="319"/>
      <c r="E2" s="319"/>
      <c r="F2" s="319"/>
      <c r="G2" s="319"/>
      <c r="H2" s="320"/>
      <c r="I2" s="321"/>
      <c r="J2" s="321"/>
      <c r="K2" s="322" t="s">
        <v>917</v>
      </c>
    </row>
    <row r="3" spans="1:11" s="328" customFormat="1" ht="25.5" customHeight="1">
      <c r="A3" s="323" t="s">
        <v>918</v>
      </c>
      <c r="B3" s="324"/>
      <c r="C3" s="324"/>
      <c r="D3" s="324"/>
      <c r="E3" s="324"/>
      <c r="F3" s="324"/>
      <c r="G3" s="325"/>
      <c r="H3" s="326"/>
      <c r="I3" s="325"/>
      <c r="J3" s="325"/>
      <c r="K3" s="327"/>
    </row>
    <row r="4" spans="1:11" s="334" customFormat="1" ht="27.75" customHeight="1">
      <c r="A4" s="329" t="s">
        <v>1193</v>
      </c>
      <c r="B4" s="330"/>
      <c r="C4" s="330"/>
      <c r="D4" s="330"/>
      <c r="E4" s="331"/>
      <c r="F4" s="331"/>
      <c r="G4" s="331"/>
      <c r="H4" s="332"/>
      <c r="I4" s="331"/>
      <c r="J4" s="331"/>
      <c r="K4" s="333"/>
    </row>
    <row r="5" spans="1:11" ht="23.25">
      <c r="A5" s="335" t="s">
        <v>1572</v>
      </c>
      <c r="B5" s="336"/>
      <c r="C5" s="336"/>
      <c r="D5" s="336"/>
      <c r="E5" s="336"/>
      <c r="F5" s="336"/>
      <c r="G5" s="336"/>
      <c r="H5" s="337"/>
      <c r="I5" s="338"/>
      <c r="J5" s="338"/>
      <c r="K5" s="339" t="s">
        <v>1573</v>
      </c>
    </row>
    <row r="6" spans="1:11" ht="65.25" customHeight="1">
      <c r="A6" s="340" t="s">
        <v>919</v>
      </c>
      <c r="B6" s="341" t="s">
        <v>920</v>
      </c>
      <c r="C6" s="341" t="s">
        <v>921</v>
      </c>
      <c r="D6" s="342" t="s">
        <v>922</v>
      </c>
      <c r="E6" s="341" t="s">
        <v>923</v>
      </c>
      <c r="F6" s="343" t="s">
        <v>924</v>
      </c>
      <c r="G6" s="344" t="s">
        <v>925</v>
      </c>
      <c r="H6" s="345" t="s">
        <v>926</v>
      </c>
      <c r="I6" s="345" t="s">
        <v>927</v>
      </c>
      <c r="J6" s="345" t="s">
        <v>928</v>
      </c>
      <c r="K6" s="344" t="s">
        <v>929</v>
      </c>
    </row>
    <row r="7" spans="1:11" s="401" customFormat="1" ht="18">
      <c r="A7" s="1058">
        <v>1</v>
      </c>
      <c r="B7" s="641" t="s">
        <v>1239</v>
      </c>
      <c r="C7" s="639" t="s">
        <v>940</v>
      </c>
      <c r="D7" s="639">
        <v>45</v>
      </c>
      <c r="E7" s="1061" t="s">
        <v>1574</v>
      </c>
      <c r="F7" s="1061" t="s">
        <v>1575</v>
      </c>
      <c r="G7" s="1063" t="s">
        <v>1576</v>
      </c>
      <c r="H7" s="1062"/>
      <c r="I7" s="1065" t="s">
        <v>1105</v>
      </c>
      <c r="J7" s="1066" t="s">
        <v>1106</v>
      </c>
      <c r="K7" s="1067">
        <v>0.4</v>
      </c>
    </row>
    <row r="8" spans="1:11" s="401" customFormat="1" ht="18">
      <c r="A8" s="1059"/>
      <c r="B8" s="641" t="s">
        <v>1577</v>
      </c>
      <c r="C8" s="639" t="s">
        <v>940</v>
      </c>
      <c r="D8" s="639">
        <v>30</v>
      </c>
      <c r="E8" s="1062"/>
      <c r="F8" s="1062"/>
      <c r="G8" s="1064"/>
      <c r="H8" s="1062"/>
      <c r="I8" s="1062"/>
      <c r="J8" s="1062"/>
      <c r="K8" s="1062"/>
    </row>
    <row r="9" spans="1:11" s="401" customFormat="1" ht="18">
      <c r="A9" s="1060"/>
      <c r="B9" s="641" t="s">
        <v>1578</v>
      </c>
      <c r="C9" s="639" t="s">
        <v>1579</v>
      </c>
      <c r="D9" s="639">
        <v>25</v>
      </c>
      <c r="E9" s="1062"/>
      <c r="F9" s="1062"/>
      <c r="G9" s="1064"/>
      <c r="H9" s="1062"/>
      <c r="I9" s="1062"/>
      <c r="J9" s="1062"/>
      <c r="K9" s="1062"/>
    </row>
    <row r="10" spans="1:12" s="401" customFormat="1" ht="18" customHeight="1">
      <c r="A10" s="1058">
        <v>2</v>
      </c>
      <c r="B10" s="641" t="s">
        <v>934</v>
      </c>
      <c r="C10" s="639" t="s">
        <v>935</v>
      </c>
      <c r="D10" s="639">
        <v>70</v>
      </c>
      <c r="E10" s="1061" t="s">
        <v>1580</v>
      </c>
      <c r="F10" s="1069" t="s">
        <v>1581</v>
      </c>
      <c r="G10" s="1071" t="s">
        <v>1582</v>
      </c>
      <c r="H10" s="1073"/>
      <c r="I10" s="1075" t="s">
        <v>1105</v>
      </c>
      <c r="J10" s="1077" t="s">
        <v>1106</v>
      </c>
      <c r="K10" s="1079">
        <v>0.4</v>
      </c>
      <c r="L10" s="751"/>
    </row>
    <row r="11" spans="1:11" s="401" customFormat="1" ht="36" customHeight="1">
      <c r="A11" s="1068"/>
      <c r="B11" s="641" t="s">
        <v>1583</v>
      </c>
      <c r="C11" s="639" t="s">
        <v>935</v>
      </c>
      <c r="D11" s="639">
        <v>30</v>
      </c>
      <c r="E11" s="1061"/>
      <c r="F11" s="1070"/>
      <c r="G11" s="1072"/>
      <c r="H11" s="1074"/>
      <c r="I11" s="1076"/>
      <c r="J11" s="1078"/>
      <c r="K11" s="1080"/>
    </row>
    <row r="12" spans="1:11" s="401" customFormat="1" ht="18">
      <c r="A12" s="1058">
        <v>3</v>
      </c>
      <c r="B12" s="641" t="s">
        <v>895</v>
      </c>
      <c r="C12" s="639" t="s">
        <v>940</v>
      </c>
      <c r="D12" s="639">
        <v>50</v>
      </c>
      <c r="E12" s="1061" t="s">
        <v>1584</v>
      </c>
      <c r="F12" s="1061" t="s">
        <v>1585</v>
      </c>
      <c r="G12" s="1081">
        <v>42598</v>
      </c>
      <c r="H12" s="1071" t="s">
        <v>1586</v>
      </c>
      <c r="I12" s="1065" t="s">
        <v>1105</v>
      </c>
      <c r="J12" s="1066" t="s">
        <v>1106</v>
      </c>
      <c r="K12" s="1067">
        <v>0.4</v>
      </c>
    </row>
    <row r="13" spans="1:11" s="401" customFormat="1" ht="18">
      <c r="A13" s="1059"/>
      <c r="B13" s="641" t="s">
        <v>1107</v>
      </c>
      <c r="C13" s="639" t="s">
        <v>940</v>
      </c>
      <c r="D13" s="639">
        <v>30</v>
      </c>
      <c r="E13" s="1062"/>
      <c r="F13" s="1062"/>
      <c r="G13" s="1082"/>
      <c r="H13" s="1084"/>
      <c r="I13" s="1065"/>
      <c r="J13" s="1066"/>
      <c r="K13" s="1067"/>
    </row>
    <row r="14" spans="1:11" s="401" customFormat="1" ht="18">
      <c r="A14" s="1060"/>
      <c r="B14" s="641" t="s">
        <v>1587</v>
      </c>
      <c r="C14" s="639" t="s">
        <v>1110</v>
      </c>
      <c r="D14" s="639">
        <v>20</v>
      </c>
      <c r="E14" s="1062"/>
      <c r="F14" s="1062"/>
      <c r="G14" s="1083"/>
      <c r="H14" s="1085"/>
      <c r="I14" s="1065"/>
      <c r="J14" s="1066"/>
      <c r="K14" s="1067"/>
    </row>
    <row r="15" spans="1:11" s="401" customFormat="1" ht="18">
      <c r="A15" s="1058">
        <v>4</v>
      </c>
      <c r="B15" s="641" t="s">
        <v>906</v>
      </c>
      <c r="C15" s="639" t="s">
        <v>941</v>
      </c>
      <c r="D15" s="639">
        <v>30</v>
      </c>
      <c r="E15" s="1061" t="s">
        <v>1588</v>
      </c>
      <c r="F15" s="1061" t="s">
        <v>1589</v>
      </c>
      <c r="G15" s="1071" t="s">
        <v>1590</v>
      </c>
      <c r="H15" s="1062"/>
      <c r="I15" s="1065" t="s">
        <v>1105</v>
      </c>
      <c r="J15" s="1066" t="s">
        <v>1106</v>
      </c>
      <c r="K15" s="1067">
        <v>0.4</v>
      </c>
    </row>
    <row r="16" spans="1:11" s="401" customFormat="1" ht="18">
      <c r="A16" s="1059"/>
      <c r="B16" s="641" t="s">
        <v>1591</v>
      </c>
      <c r="C16" s="639" t="s">
        <v>941</v>
      </c>
      <c r="D16" s="639">
        <v>10</v>
      </c>
      <c r="E16" s="1062"/>
      <c r="F16" s="1062"/>
      <c r="G16" s="1084"/>
      <c r="H16" s="1062"/>
      <c r="I16" s="1062"/>
      <c r="J16" s="1062"/>
      <c r="K16" s="1062"/>
    </row>
    <row r="17" spans="1:11" s="401" customFormat="1" ht="18">
      <c r="A17" s="1059"/>
      <c r="B17" s="641" t="s">
        <v>1109</v>
      </c>
      <c r="C17" s="639" t="s">
        <v>1592</v>
      </c>
      <c r="D17" s="639">
        <v>20</v>
      </c>
      <c r="E17" s="1062"/>
      <c r="F17" s="1062"/>
      <c r="G17" s="1084"/>
      <c r="H17" s="1062"/>
      <c r="I17" s="1062"/>
      <c r="J17" s="1062"/>
      <c r="K17" s="1062"/>
    </row>
    <row r="18" spans="1:11" s="401" customFormat="1" ht="18">
      <c r="A18" s="1059"/>
      <c r="B18" s="641" t="s">
        <v>1593</v>
      </c>
      <c r="C18" s="639" t="s">
        <v>1594</v>
      </c>
      <c r="D18" s="639">
        <v>20</v>
      </c>
      <c r="E18" s="1062"/>
      <c r="F18" s="1062"/>
      <c r="G18" s="1084"/>
      <c r="H18" s="1062"/>
      <c r="I18" s="1062"/>
      <c r="J18" s="1062"/>
      <c r="K18" s="1062"/>
    </row>
    <row r="19" spans="1:11" s="401" customFormat="1" ht="18">
      <c r="A19" s="1060"/>
      <c r="B19" s="641" t="s">
        <v>1595</v>
      </c>
      <c r="C19" s="639" t="s">
        <v>1594</v>
      </c>
      <c r="D19" s="639">
        <v>20</v>
      </c>
      <c r="E19" s="1062"/>
      <c r="F19" s="1062"/>
      <c r="G19" s="1086"/>
      <c r="H19" s="1062"/>
      <c r="I19" s="1062"/>
      <c r="J19" s="1062"/>
      <c r="K19" s="1062"/>
    </row>
    <row r="20" spans="1:11" s="401" customFormat="1" ht="18">
      <c r="A20" s="1058">
        <v>5</v>
      </c>
      <c r="B20" s="641" t="s">
        <v>1591</v>
      </c>
      <c r="C20" s="639" t="s">
        <v>941</v>
      </c>
      <c r="D20" s="639">
        <v>30</v>
      </c>
      <c r="E20" s="1061" t="s">
        <v>1596</v>
      </c>
      <c r="F20" s="1061" t="s">
        <v>1596</v>
      </c>
      <c r="G20" s="1063" t="s">
        <v>1590</v>
      </c>
      <c r="H20" s="1062"/>
      <c r="I20" s="1065" t="s">
        <v>1105</v>
      </c>
      <c r="J20" s="1066" t="s">
        <v>1106</v>
      </c>
      <c r="K20" s="1067">
        <v>0.4</v>
      </c>
    </row>
    <row r="21" spans="1:11" s="401" customFormat="1" ht="18">
      <c r="A21" s="1059"/>
      <c r="B21" s="641" t="s">
        <v>906</v>
      </c>
      <c r="C21" s="639" t="s">
        <v>941</v>
      </c>
      <c r="D21" s="639">
        <v>10</v>
      </c>
      <c r="E21" s="1062"/>
      <c r="F21" s="1062"/>
      <c r="G21" s="1064"/>
      <c r="H21" s="1062"/>
      <c r="I21" s="1062"/>
      <c r="J21" s="1062"/>
      <c r="K21" s="1062"/>
    </row>
    <row r="22" spans="1:11" s="401" customFormat="1" ht="18">
      <c r="A22" s="1059"/>
      <c r="B22" s="641" t="s">
        <v>942</v>
      </c>
      <c r="C22" s="639" t="s">
        <v>941</v>
      </c>
      <c r="D22" s="639">
        <v>10</v>
      </c>
      <c r="E22" s="1062"/>
      <c r="F22" s="1062"/>
      <c r="G22" s="1064"/>
      <c r="H22" s="1062"/>
      <c r="I22" s="1062"/>
      <c r="J22" s="1062"/>
      <c r="K22" s="1062"/>
    </row>
    <row r="23" spans="1:11" s="401" customFormat="1" ht="18">
      <c r="A23" s="1060"/>
      <c r="B23" s="641" t="s">
        <v>1597</v>
      </c>
      <c r="C23" s="639" t="s">
        <v>1594</v>
      </c>
      <c r="D23" s="639">
        <v>50</v>
      </c>
      <c r="E23" s="1062"/>
      <c r="F23" s="1062"/>
      <c r="G23" s="1064"/>
      <c r="H23" s="1062"/>
      <c r="I23" s="1062"/>
      <c r="J23" s="1062"/>
      <c r="K23" s="1062"/>
    </row>
    <row r="24" spans="1:11" s="401" customFormat="1" ht="18">
      <c r="A24" s="1058">
        <v>6</v>
      </c>
      <c r="B24" s="641" t="s">
        <v>906</v>
      </c>
      <c r="C24" s="639" t="s">
        <v>941</v>
      </c>
      <c r="D24" s="639">
        <v>30</v>
      </c>
      <c r="E24" s="1061" t="s">
        <v>1598</v>
      </c>
      <c r="F24" s="1061" t="s">
        <v>1589</v>
      </c>
      <c r="G24" s="1063" t="s">
        <v>1590</v>
      </c>
      <c r="H24" s="1062"/>
      <c r="I24" s="1065" t="s">
        <v>1105</v>
      </c>
      <c r="J24" s="1066" t="s">
        <v>1106</v>
      </c>
      <c r="K24" s="1067">
        <v>0.4</v>
      </c>
    </row>
    <row r="25" spans="1:11" s="401" customFormat="1" ht="18">
      <c r="A25" s="1059"/>
      <c r="B25" s="641" t="s">
        <v>1599</v>
      </c>
      <c r="C25" s="639" t="s">
        <v>941</v>
      </c>
      <c r="D25" s="639">
        <v>25</v>
      </c>
      <c r="E25" s="1062"/>
      <c r="F25" s="1062"/>
      <c r="G25" s="1064"/>
      <c r="H25" s="1062"/>
      <c r="I25" s="1062"/>
      <c r="J25" s="1062"/>
      <c r="K25" s="1062"/>
    </row>
    <row r="26" spans="1:11" s="401" customFormat="1" ht="18">
      <c r="A26" s="1059"/>
      <c r="B26" s="641" t="s">
        <v>1600</v>
      </c>
      <c r="C26" s="639" t="s">
        <v>1594</v>
      </c>
      <c r="D26" s="639">
        <v>25</v>
      </c>
      <c r="E26" s="1062"/>
      <c r="F26" s="1062"/>
      <c r="G26" s="1064"/>
      <c r="H26" s="1062"/>
      <c r="I26" s="1062"/>
      <c r="J26" s="1062"/>
      <c r="K26" s="1062"/>
    </row>
    <row r="27" spans="1:11" s="401" customFormat="1" ht="18">
      <c r="A27" s="1060"/>
      <c r="B27" s="641" t="s">
        <v>1601</v>
      </c>
      <c r="C27" s="639" t="s">
        <v>1594</v>
      </c>
      <c r="D27" s="639">
        <v>20</v>
      </c>
      <c r="E27" s="1062"/>
      <c r="F27" s="1062"/>
      <c r="G27" s="1064"/>
      <c r="H27" s="1062"/>
      <c r="I27" s="1062"/>
      <c r="J27" s="1062"/>
      <c r="K27" s="1062"/>
    </row>
    <row r="28" spans="1:11" s="401" customFormat="1" ht="54">
      <c r="A28" s="642">
        <v>7</v>
      </c>
      <c r="B28" s="638" t="s">
        <v>1602</v>
      </c>
      <c r="C28" s="639" t="s">
        <v>946</v>
      </c>
      <c r="D28" s="640">
        <v>60</v>
      </c>
      <c r="E28" s="638" t="s">
        <v>1603</v>
      </c>
      <c r="F28" s="638" t="s">
        <v>1604</v>
      </c>
      <c r="G28" s="640" t="s">
        <v>1605</v>
      </c>
      <c r="H28" s="643"/>
      <c r="I28" s="644" t="s">
        <v>1105</v>
      </c>
      <c r="J28" s="645" t="s">
        <v>1106</v>
      </c>
      <c r="K28" s="646">
        <v>0.4</v>
      </c>
    </row>
    <row r="29" spans="1:11" s="401" customFormat="1" ht="36">
      <c r="A29" s="642">
        <v>8</v>
      </c>
      <c r="B29" s="638" t="s">
        <v>1602</v>
      </c>
      <c r="C29" s="639" t="s">
        <v>946</v>
      </c>
      <c r="D29" s="640">
        <v>50</v>
      </c>
      <c r="E29" s="638" t="s">
        <v>1606</v>
      </c>
      <c r="F29" s="638" t="s">
        <v>1607</v>
      </c>
      <c r="G29" s="640" t="s">
        <v>1608</v>
      </c>
      <c r="H29" s="643"/>
      <c r="I29" s="644" t="s">
        <v>1105</v>
      </c>
      <c r="J29" s="645" t="s">
        <v>1106</v>
      </c>
      <c r="K29" s="646">
        <v>0.4</v>
      </c>
    </row>
    <row r="30" spans="1:11" s="401" customFormat="1" ht="54">
      <c r="A30" s="642">
        <v>9</v>
      </c>
      <c r="B30" s="638" t="s">
        <v>1602</v>
      </c>
      <c r="C30" s="639" t="s">
        <v>946</v>
      </c>
      <c r="D30" s="640">
        <v>70</v>
      </c>
      <c r="E30" s="638" t="s">
        <v>1609</v>
      </c>
      <c r="F30" s="638" t="s">
        <v>1610</v>
      </c>
      <c r="G30" s="640" t="s">
        <v>1611</v>
      </c>
      <c r="H30" s="643"/>
      <c r="I30" s="644" t="s">
        <v>1105</v>
      </c>
      <c r="J30" s="645" t="s">
        <v>1106</v>
      </c>
      <c r="K30" s="646">
        <v>0.4</v>
      </c>
    </row>
    <row r="31" spans="1:11" s="401" customFormat="1" ht="18">
      <c r="A31" s="1058">
        <v>10</v>
      </c>
      <c r="B31" s="638" t="s">
        <v>1239</v>
      </c>
      <c r="C31" s="639" t="s">
        <v>940</v>
      </c>
      <c r="D31" s="640">
        <v>50</v>
      </c>
      <c r="E31" s="1087" t="s">
        <v>1612</v>
      </c>
      <c r="F31" s="1087" t="s">
        <v>1613</v>
      </c>
      <c r="G31" s="1090" t="s">
        <v>1614</v>
      </c>
      <c r="H31" s="1092"/>
      <c r="I31" s="1065" t="s">
        <v>1105</v>
      </c>
      <c r="J31" s="1066" t="s">
        <v>1106</v>
      </c>
      <c r="K31" s="1067">
        <v>0.4</v>
      </c>
    </row>
    <row r="32" spans="1:11" s="401" customFormat="1" ht="18">
      <c r="A32" s="1059"/>
      <c r="B32" s="647" t="s">
        <v>1615</v>
      </c>
      <c r="C32" s="648" t="s">
        <v>940</v>
      </c>
      <c r="D32" s="649">
        <v>35</v>
      </c>
      <c r="E32" s="1088"/>
      <c r="F32" s="1089"/>
      <c r="G32" s="1091"/>
      <c r="H32" s="1088"/>
      <c r="I32" s="1088"/>
      <c r="J32" s="1088"/>
      <c r="K32" s="1088"/>
    </row>
    <row r="33" spans="1:11" s="401" customFormat="1" ht="72">
      <c r="A33" s="650">
        <v>11</v>
      </c>
      <c r="B33" s="651" t="s">
        <v>560</v>
      </c>
      <c r="C33" s="402" t="s">
        <v>935</v>
      </c>
      <c r="D33" s="402">
        <v>25</v>
      </c>
      <c r="E33" s="651" t="s">
        <v>1616</v>
      </c>
      <c r="F33" s="651" t="s">
        <v>1617</v>
      </c>
      <c r="G33" s="652">
        <v>42380</v>
      </c>
      <c r="H33" s="653" t="s">
        <v>1618</v>
      </c>
      <c r="I33" s="654" t="s">
        <v>1619</v>
      </c>
      <c r="J33" s="655" t="s">
        <v>932</v>
      </c>
      <c r="K33" s="656">
        <v>1</v>
      </c>
    </row>
    <row r="34" spans="1:11" s="401" customFormat="1" ht="18">
      <c r="A34" s="1093">
        <v>12</v>
      </c>
      <c r="B34" s="403" t="s">
        <v>930</v>
      </c>
      <c r="C34" s="404" t="s">
        <v>931</v>
      </c>
      <c r="D34" s="404">
        <v>70</v>
      </c>
      <c r="E34" s="1094" t="s">
        <v>1620</v>
      </c>
      <c r="F34" s="1094" t="s">
        <v>1621</v>
      </c>
      <c r="G34" s="1095">
        <v>42393</v>
      </c>
      <c r="H34" s="1098" t="s">
        <v>1622</v>
      </c>
      <c r="I34" s="1099" t="s">
        <v>1623</v>
      </c>
      <c r="J34" s="1100" t="s">
        <v>932</v>
      </c>
      <c r="K34" s="1103">
        <v>1</v>
      </c>
    </row>
    <row r="35" spans="1:11" s="401" customFormat="1" ht="18">
      <c r="A35" s="1093"/>
      <c r="B35" s="403" t="s">
        <v>512</v>
      </c>
      <c r="C35" s="404" t="s">
        <v>933</v>
      </c>
      <c r="D35" s="404">
        <v>10</v>
      </c>
      <c r="E35" s="1094"/>
      <c r="F35" s="1094"/>
      <c r="G35" s="1096"/>
      <c r="H35" s="1098"/>
      <c r="I35" s="1099"/>
      <c r="J35" s="1101"/>
      <c r="K35" s="1103"/>
    </row>
    <row r="36" spans="1:11" s="401" customFormat="1" ht="18">
      <c r="A36" s="1093"/>
      <c r="B36" s="403" t="s">
        <v>1624</v>
      </c>
      <c r="C36" s="404" t="s">
        <v>1625</v>
      </c>
      <c r="D36" s="404">
        <v>20</v>
      </c>
      <c r="E36" s="1094"/>
      <c r="F36" s="1094"/>
      <c r="G36" s="1097"/>
      <c r="H36" s="1098"/>
      <c r="I36" s="1099"/>
      <c r="J36" s="1102"/>
      <c r="K36" s="1103"/>
    </row>
    <row r="37" spans="1:11" s="657" customFormat="1" ht="21.75">
      <c r="A37" s="1104">
        <v>13</v>
      </c>
      <c r="B37" s="403" t="s">
        <v>936</v>
      </c>
      <c r="C37" s="404" t="s">
        <v>935</v>
      </c>
      <c r="D37" s="404">
        <v>25</v>
      </c>
      <c r="E37" s="1094" t="s">
        <v>1626</v>
      </c>
      <c r="F37" s="1094" t="s">
        <v>1627</v>
      </c>
      <c r="G37" s="1106">
        <v>42448</v>
      </c>
      <c r="H37" s="1107" t="s">
        <v>1628</v>
      </c>
      <c r="I37" s="1099" t="s">
        <v>1629</v>
      </c>
      <c r="J37" s="1110" t="s">
        <v>932</v>
      </c>
      <c r="K37" s="1103">
        <v>1</v>
      </c>
    </row>
    <row r="38" spans="1:11" s="657" customFormat="1" ht="21.75">
      <c r="A38" s="1104"/>
      <c r="B38" s="403" t="s">
        <v>369</v>
      </c>
      <c r="C38" s="404" t="s">
        <v>935</v>
      </c>
      <c r="D38" s="404">
        <v>5</v>
      </c>
      <c r="E38" s="1094"/>
      <c r="F38" s="1105"/>
      <c r="G38" s="1106"/>
      <c r="H38" s="1108"/>
      <c r="I38" s="1099"/>
      <c r="J38" s="1111"/>
      <c r="K38" s="1103"/>
    </row>
    <row r="39" spans="1:11" s="657" customFormat="1" ht="21.75">
      <c r="A39" s="1104"/>
      <c r="B39" s="403" t="s">
        <v>944</v>
      </c>
      <c r="C39" s="404" t="s">
        <v>935</v>
      </c>
      <c r="D39" s="404">
        <v>25</v>
      </c>
      <c r="E39" s="1094"/>
      <c r="F39" s="1105"/>
      <c r="G39" s="1106"/>
      <c r="H39" s="1108"/>
      <c r="I39" s="1099"/>
      <c r="J39" s="1111"/>
      <c r="K39" s="1103"/>
    </row>
    <row r="40" spans="1:11" s="657" customFormat="1" ht="21.75">
      <c r="A40" s="1104"/>
      <c r="B40" s="403" t="s">
        <v>943</v>
      </c>
      <c r="C40" s="404" t="s">
        <v>935</v>
      </c>
      <c r="D40" s="404">
        <v>25</v>
      </c>
      <c r="E40" s="1094"/>
      <c r="F40" s="1105"/>
      <c r="G40" s="1106"/>
      <c r="H40" s="1108"/>
      <c r="I40" s="1099"/>
      <c r="J40" s="1111"/>
      <c r="K40" s="1103"/>
    </row>
    <row r="41" spans="1:11" s="657" customFormat="1" ht="21.75">
      <c r="A41" s="1104"/>
      <c r="B41" s="403" t="s">
        <v>1630</v>
      </c>
      <c r="C41" s="404" t="s">
        <v>952</v>
      </c>
      <c r="D41" s="404">
        <v>20</v>
      </c>
      <c r="E41" s="1094"/>
      <c r="F41" s="1105"/>
      <c r="G41" s="1106"/>
      <c r="H41" s="1109"/>
      <c r="I41" s="1099"/>
      <c r="J41" s="1112"/>
      <c r="K41" s="1103"/>
    </row>
    <row r="42" spans="1:11" s="657" customFormat="1" ht="21.75">
      <c r="A42" s="1104">
        <v>14</v>
      </c>
      <c r="B42" s="403" t="s">
        <v>560</v>
      </c>
      <c r="C42" s="404" t="s">
        <v>935</v>
      </c>
      <c r="D42" s="404">
        <v>50</v>
      </c>
      <c r="E42" s="1094" t="s">
        <v>1631</v>
      </c>
      <c r="F42" s="1113" t="s">
        <v>1632</v>
      </c>
      <c r="G42" s="1106">
        <v>42417</v>
      </c>
      <c r="H42" s="1107" t="s">
        <v>1633</v>
      </c>
      <c r="I42" s="1099" t="s">
        <v>1634</v>
      </c>
      <c r="J42" s="1110" t="s">
        <v>932</v>
      </c>
      <c r="K42" s="1103">
        <v>1</v>
      </c>
    </row>
    <row r="43" spans="1:11" s="657" customFormat="1" ht="21.75">
      <c r="A43" s="1104"/>
      <c r="B43" s="403" t="s">
        <v>896</v>
      </c>
      <c r="C43" s="404" t="s">
        <v>935</v>
      </c>
      <c r="D43" s="404">
        <v>7</v>
      </c>
      <c r="E43" s="1094"/>
      <c r="F43" s="1114"/>
      <c r="G43" s="1106"/>
      <c r="H43" s="1108"/>
      <c r="I43" s="1099"/>
      <c r="J43" s="1111"/>
      <c r="K43" s="1103"/>
    </row>
    <row r="44" spans="1:11" s="657" customFormat="1" ht="28.5" customHeight="1">
      <c r="A44" s="1104"/>
      <c r="B44" s="403" t="s">
        <v>1635</v>
      </c>
      <c r="C44" s="404" t="s">
        <v>953</v>
      </c>
      <c r="D44" s="404">
        <v>20</v>
      </c>
      <c r="E44" s="1094"/>
      <c r="F44" s="1115"/>
      <c r="G44" s="1106"/>
      <c r="H44" s="1109"/>
      <c r="I44" s="1099"/>
      <c r="J44" s="1112"/>
      <c r="K44" s="1103"/>
    </row>
    <row r="45" spans="1:11" s="657" customFormat="1" ht="72">
      <c r="A45" s="658">
        <v>15</v>
      </c>
      <c r="B45" s="403" t="s">
        <v>560</v>
      </c>
      <c r="C45" s="404" t="s">
        <v>935</v>
      </c>
      <c r="D45" s="404">
        <v>25</v>
      </c>
      <c r="E45" s="636" t="s">
        <v>1636</v>
      </c>
      <c r="F45" s="636" t="s">
        <v>1637</v>
      </c>
      <c r="G45" s="659">
        <v>42442</v>
      </c>
      <c r="H45" s="404" t="s">
        <v>1638</v>
      </c>
      <c r="I45" s="400" t="s">
        <v>1639</v>
      </c>
      <c r="J45" s="637" t="s">
        <v>932</v>
      </c>
      <c r="K45" s="635">
        <v>1</v>
      </c>
    </row>
    <row r="46" spans="1:11" s="657" customFormat="1" ht="21.75">
      <c r="A46" s="1104">
        <v>16</v>
      </c>
      <c r="B46" s="403" t="s">
        <v>1117</v>
      </c>
      <c r="C46" s="404" t="s">
        <v>935</v>
      </c>
      <c r="D46" s="404">
        <v>50</v>
      </c>
      <c r="E46" s="1094" t="s">
        <v>1640</v>
      </c>
      <c r="F46" s="1094" t="s">
        <v>1641</v>
      </c>
      <c r="G46" s="1106">
        <v>42501</v>
      </c>
      <c r="H46" s="1116" t="s">
        <v>1112</v>
      </c>
      <c r="I46" s="1099" t="s">
        <v>1642</v>
      </c>
      <c r="J46" s="1110" t="s">
        <v>932</v>
      </c>
      <c r="K46" s="1103">
        <v>1</v>
      </c>
    </row>
    <row r="47" spans="1:11" s="657" customFormat="1" ht="21.75">
      <c r="A47" s="1104"/>
      <c r="B47" s="403" t="s">
        <v>1643</v>
      </c>
      <c r="C47" s="404" t="s">
        <v>935</v>
      </c>
      <c r="D47" s="404">
        <v>20</v>
      </c>
      <c r="E47" s="1094"/>
      <c r="F47" s="1105"/>
      <c r="G47" s="1106"/>
      <c r="H47" s="1117"/>
      <c r="I47" s="1099"/>
      <c r="J47" s="1111"/>
      <c r="K47" s="1103"/>
    </row>
    <row r="48" spans="1:11" s="657" customFormat="1" ht="28.5" customHeight="1">
      <c r="A48" s="1104"/>
      <c r="B48" s="403" t="s">
        <v>1644</v>
      </c>
      <c r="C48" s="404" t="s">
        <v>953</v>
      </c>
      <c r="D48" s="404">
        <v>20</v>
      </c>
      <c r="E48" s="1094"/>
      <c r="F48" s="1105"/>
      <c r="G48" s="1106"/>
      <c r="H48" s="1118"/>
      <c r="I48" s="1099"/>
      <c r="J48" s="1112"/>
      <c r="K48" s="1103"/>
    </row>
    <row r="49" spans="1:11" s="657" customFormat="1" ht="21.75">
      <c r="A49" s="1104">
        <v>17</v>
      </c>
      <c r="B49" s="403" t="s">
        <v>934</v>
      </c>
      <c r="C49" s="404" t="s">
        <v>935</v>
      </c>
      <c r="D49" s="404">
        <v>50</v>
      </c>
      <c r="E49" s="1094" t="s">
        <v>1645</v>
      </c>
      <c r="F49" s="1094" t="s">
        <v>1646</v>
      </c>
      <c r="G49" s="1106">
        <v>42522</v>
      </c>
      <c r="H49" s="1107" t="s">
        <v>1647</v>
      </c>
      <c r="I49" s="1099" t="s">
        <v>1648</v>
      </c>
      <c r="J49" s="1110" t="s">
        <v>932</v>
      </c>
      <c r="K49" s="1103">
        <v>1</v>
      </c>
    </row>
    <row r="50" spans="1:11" s="657" customFormat="1" ht="21.75">
      <c r="A50" s="1104"/>
      <c r="B50" s="403" t="s">
        <v>936</v>
      </c>
      <c r="C50" s="404" t="s">
        <v>935</v>
      </c>
      <c r="D50" s="404">
        <v>10</v>
      </c>
      <c r="E50" s="1094"/>
      <c r="F50" s="1105"/>
      <c r="G50" s="1106"/>
      <c r="H50" s="1108"/>
      <c r="I50" s="1099"/>
      <c r="J50" s="1111"/>
      <c r="K50" s="1103"/>
    </row>
    <row r="51" spans="1:11" s="657" customFormat="1" ht="27.75" customHeight="1">
      <c r="A51" s="1104"/>
      <c r="B51" s="403" t="s">
        <v>1649</v>
      </c>
      <c r="C51" s="404" t="s">
        <v>953</v>
      </c>
      <c r="D51" s="404">
        <v>40</v>
      </c>
      <c r="E51" s="1094"/>
      <c r="F51" s="1105"/>
      <c r="G51" s="1106"/>
      <c r="H51" s="1109"/>
      <c r="I51" s="1099"/>
      <c r="J51" s="1112"/>
      <c r="K51" s="1103"/>
    </row>
    <row r="52" spans="1:11" s="657" customFormat="1" ht="21.75">
      <c r="A52" s="1104">
        <v>18</v>
      </c>
      <c r="B52" s="403" t="s">
        <v>1650</v>
      </c>
      <c r="C52" s="404" t="s">
        <v>947</v>
      </c>
      <c r="D52" s="404">
        <v>70</v>
      </c>
      <c r="E52" s="1094" t="s">
        <v>1651</v>
      </c>
      <c r="F52" s="1113" t="s">
        <v>1652</v>
      </c>
      <c r="G52" s="1106">
        <v>42552</v>
      </c>
      <c r="H52" s="1107" t="s">
        <v>1653</v>
      </c>
      <c r="I52" s="1099" t="s">
        <v>1654</v>
      </c>
      <c r="J52" s="1110" t="s">
        <v>932</v>
      </c>
      <c r="K52" s="1103">
        <v>1</v>
      </c>
    </row>
    <row r="53" spans="1:11" s="657" customFormat="1" ht="21.75">
      <c r="A53" s="1104"/>
      <c r="B53" s="403" t="s">
        <v>1655</v>
      </c>
      <c r="C53" s="660" t="s">
        <v>1656</v>
      </c>
      <c r="D53" s="404">
        <v>10</v>
      </c>
      <c r="E53" s="1094"/>
      <c r="F53" s="1114"/>
      <c r="G53" s="1106"/>
      <c r="H53" s="1108"/>
      <c r="I53" s="1099"/>
      <c r="J53" s="1111"/>
      <c r="K53" s="1103"/>
    </row>
    <row r="54" spans="1:11" s="657" customFormat="1" ht="27.75" customHeight="1">
      <c r="A54" s="1104"/>
      <c r="B54" s="403" t="s">
        <v>1657</v>
      </c>
      <c r="C54" s="404" t="s">
        <v>1113</v>
      </c>
      <c r="D54" s="404">
        <v>15</v>
      </c>
      <c r="E54" s="1094"/>
      <c r="F54" s="1115"/>
      <c r="G54" s="1106"/>
      <c r="H54" s="1109"/>
      <c r="I54" s="1099"/>
      <c r="J54" s="1112"/>
      <c r="K54" s="1103"/>
    </row>
    <row r="55" spans="1:11" s="657" customFormat="1" ht="21.75">
      <c r="A55" s="1104">
        <v>19</v>
      </c>
      <c r="B55" s="403" t="s">
        <v>942</v>
      </c>
      <c r="C55" s="404" t="s">
        <v>941</v>
      </c>
      <c r="D55" s="404">
        <v>30</v>
      </c>
      <c r="E55" s="1094" t="s">
        <v>1658</v>
      </c>
      <c r="F55" s="1094" t="s">
        <v>1659</v>
      </c>
      <c r="G55" s="1106">
        <v>42552</v>
      </c>
      <c r="H55" s="1107" t="s">
        <v>1660</v>
      </c>
      <c r="I55" s="1099" t="s">
        <v>1661</v>
      </c>
      <c r="J55" s="1110" t="s">
        <v>932</v>
      </c>
      <c r="K55" s="1103">
        <v>1</v>
      </c>
    </row>
    <row r="56" spans="1:11" s="657" customFormat="1" ht="21.75">
      <c r="A56" s="1104"/>
      <c r="B56" s="403" t="s">
        <v>948</v>
      </c>
      <c r="C56" s="404" t="s">
        <v>941</v>
      </c>
      <c r="D56" s="404">
        <v>10</v>
      </c>
      <c r="E56" s="1094"/>
      <c r="F56" s="1105"/>
      <c r="G56" s="1106"/>
      <c r="H56" s="1108"/>
      <c r="I56" s="1099"/>
      <c r="J56" s="1111"/>
      <c r="K56" s="1103"/>
    </row>
    <row r="57" spans="1:11" s="657" customFormat="1" ht="28.5" customHeight="1">
      <c r="A57" s="1104"/>
      <c r="B57" s="403" t="s">
        <v>1116</v>
      </c>
      <c r="C57" s="404" t="s">
        <v>949</v>
      </c>
      <c r="D57" s="404">
        <v>40</v>
      </c>
      <c r="E57" s="1094"/>
      <c r="F57" s="1105"/>
      <c r="G57" s="1106"/>
      <c r="H57" s="1109"/>
      <c r="I57" s="1099"/>
      <c r="J57" s="1112"/>
      <c r="K57" s="1103"/>
    </row>
    <row r="58" spans="1:11" s="657" customFormat="1" ht="72">
      <c r="A58" s="658">
        <v>20</v>
      </c>
      <c r="B58" s="403" t="s">
        <v>942</v>
      </c>
      <c r="C58" s="404" t="s">
        <v>941</v>
      </c>
      <c r="D58" s="404">
        <v>8</v>
      </c>
      <c r="E58" s="636" t="s">
        <v>1662</v>
      </c>
      <c r="F58" s="636" t="s">
        <v>1663</v>
      </c>
      <c r="G58" s="659">
        <v>42552</v>
      </c>
      <c r="H58" s="404"/>
      <c r="I58" s="400" t="s">
        <v>1664</v>
      </c>
      <c r="J58" s="637" t="s">
        <v>932</v>
      </c>
      <c r="K58" s="635">
        <v>1</v>
      </c>
    </row>
    <row r="59" spans="1:11" s="657" customFormat="1" ht="21.75">
      <c r="A59" s="1104">
        <v>21</v>
      </c>
      <c r="B59" s="403" t="s">
        <v>1665</v>
      </c>
      <c r="C59" s="404" t="s">
        <v>933</v>
      </c>
      <c r="D59" s="404">
        <v>55</v>
      </c>
      <c r="E59" s="1094" t="s">
        <v>1666</v>
      </c>
      <c r="F59" s="1113" t="s">
        <v>1667</v>
      </c>
      <c r="G59" s="1106">
        <v>42522</v>
      </c>
      <c r="H59" s="1107" t="s">
        <v>1668</v>
      </c>
      <c r="I59" s="1099" t="s">
        <v>1669</v>
      </c>
      <c r="J59" s="1110" t="s">
        <v>932</v>
      </c>
      <c r="K59" s="1103">
        <v>1</v>
      </c>
    </row>
    <row r="60" spans="1:11" s="657" customFormat="1" ht="21.75">
      <c r="A60" s="1104"/>
      <c r="B60" s="403" t="s">
        <v>938</v>
      </c>
      <c r="C60" s="404" t="s">
        <v>933</v>
      </c>
      <c r="D60" s="404">
        <v>10</v>
      </c>
      <c r="E60" s="1094"/>
      <c r="F60" s="1114"/>
      <c r="G60" s="1106"/>
      <c r="H60" s="1108"/>
      <c r="I60" s="1099"/>
      <c r="J60" s="1111"/>
      <c r="K60" s="1103"/>
    </row>
    <row r="61" spans="1:11" s="657" customFormat="1" ht="21.75">
      <c r="A61" s="1104"/>
      <c r="B61" s="403" t="s">
        <v>1670</v>
      </c>
      <c r="C61" s="404" t="s">
        <v>933</v>
      </c>
      <c r="D61" s="404">
        <v>10</v>
      </c>
      <c r="E61" s="1094"/>
      <c r="F61" s="1114"/>
      <c r="G61" s="1106"/>
      <c r="H61" s="1108"/>
      <c r="I61" s="1099"/>
      <c r="J61" s="1111"/>
      <c r="K61" s="1103"/>
    </row>
    <row r="62" spans="1:11" s="657" customFormat="1" ht="21.75">
      <c r="A62" s="1104"/>
      <c r="B62" s="403" t="s">
        <v>1671</v>
      </c>
      <c r="C62" s="404" t="s">
        <v>1672</v>
      </c>
      <c r="D62" s="404">
        <v>10</v>
      </c>
      <c r="E62" s="1094"/>
      <c r="F62" s="1114"/>
      <c r="G62" s="1106"/>
      <c r="H62" s="1108"/>
      <c r="I62" s="1099"/>
      <c r="J62" s="1111"/>
      <c r="K62" s="1103"/>
    </row>
    <row r="63" spans="1:11" s="657" customFormat="1" ht="21.75">
      <c r="A63" s="1104"/>
      <c r="B63" s="403" t="s">
        <v>1673</v>
      </c>
      <c r="C63" s="404" t="s">
        <v>1672</v>
      </c>
      <c r="D63" s="404">
        <v>10</v>
      </c>
      <c r="E63" s="1094"/>
      <c r="F63" s="1115"/>
      <c r="G63" s="1106"/>
      <c r="H63" s="1109"/>
      <c r="I63" s="1099"/>
      <c r="J63" s="1112"/>
      <c r="K63" s="1103"/>
    </row>
    <row r="64" spans="1:11" s="657" customFormat="1" ht="72">
      <c r="A64" s="658">
        <v>22</v>
      </c>
      <c r="B64" s="403" t="s">
        <v>1674</v>
      </c>
      <c r="C64" s="404" t="s">
        <v>946</v>
      </c>
      <c r="D64" s="404">
        <v>50</v>
      </c>
      <c r="E64" s="636" t="s">
        <v>1675</v>
      </c>
      <c r="F64" s="636" t="s">
        <v>1676</v>
      </c>
      <c r="G64" s="659">
        <v>42370</v>
      </c>
      <c r="H64" s="661" t="s">
        <v>1677</v>
      </c>
      <c r="I64" s="400" t="s">
        <v>1678</v>
      </c>
      <c r="J64" s="637" t="s">
        <v>932</v>
      </c>
      <c r="K64" s="635">
        <v>1</v>
      </c>
    </row>
    <row r="65" spans="1:11" s="657" customFormat="1" ht="21.75">
      <c r="A65" s="1104">
        <v>23</v>
      </c>
      <c r="B65" s="403" t="s">
        <v>939</v>
      </c>
      <c r="C65" s="404" t="s">
        <v>940</v>
      </c>
      <c r="D65" s="404">
        <v>50</v>
      </c>
      <c r="E65" s="1094" t="s">
        <v>1679</v>
      </c>
      <c r="F65" s="1094" t="s">
        <v>1680</v>
      </c>
      <c r="G65" s="1106" t="s">
        <v>1681</v>
      </c>
      <c r="H65" s="1107" t="s">
        <v>1682</v>
      </c>
      <c r="I65" s="1099" t="s">
        <v>1683</v>
      </c>
      <c r="J65" s="1110" t="s">
        <v>932</v>
      </c>
      <c r="K65" s="1103">
        <v>1</v>
      </c>
    </row>
    <row r="66" spans="1:11" s="657" customFormat="1" ht="21.75">
      <c r="A66" s="1104"/>
      <c r="B66" s="403" t="s">
        <v>950</v>
      </c>
      <c r="C66" s="404" t="s">
        <v>940</v>
      </c>
      <c r="D66" s="404">
        <v>20</v>
      </c>
      <c r="E66" s="1094"/>
      <c r="F66" s="1105"/>
      <c r="G66" s="1106"/>
      <c r="H66" s="1108"/>
      <c r="I66" s="1099"/>
      <c r="J66" s="1111"/>
      <c r="K66" s="1103"/>
    </row>
    <row r="67" spans="1:11" s="657" customFormat="1" ht="28.5" customHeight="1">
      <c r="A67" s="1104"/>
      <c r="B67" s="403" t="s">
        <v>1684</v>
      </c>
      <c r="C67" s="404" t="s">
        <v>955</v>
      </c>
      <c r="D67" s="404">
        <v>30</v>
      </c>
      <c r="E67" s="1094"/>
      <c r="F67" s="1105"/>
      <c r="G67" s="1106"/>
      <c r="H67" s="1109"/>
      <c r="I67" s="1099"/>
      <c r="J67" s="1112"/>
      <c r="K67" s="1103"/>
    </row>
    <row r="68" spans="1:11" s="657" customFormat="1" ht="21.75">
      <c r="A68" s="1104">
        <v>24</v>
      </c>
      <c r="B68" s="403" t="s">
        <v>939</v>
      </c>
      <c r="C68" s="404" t="s">
        <v>940</v>
      </c>
      <c r="D68" s="404">
        <v>50</v>
      </c>
      <c r="E68" s="1094" t="s">
        <v>1685</v>
      </c>
      <c r="F68" s="1094" t="s">
        <v>1686</v>
      </c>
      <c r="G68" s="1106">
        <v>42643</v>
      </c>
      <c r="H68" s="1107" t="s">
        <v>1687</v>
      </c>
      <c r="I68" s="1099" t="s">
        <v>1688</v>
      </c>
      <c r="J68" s="1110" t="s">
        <v>932</v>
      </c>
      <c r="K68" s="1103">
        <v>1</v>
      </c>
    </row>
    <row r="69" spans="1:11" s="657" customFormat="1" ht="34.5" customHeight="1">
      <c r="A69" s="1104"/>
      <c r="B69" s="403" t="s">
        <v>1689</v>
      </c>
      <c r="C69" s="404" t="s">
        <v>1690</v>
      </c>
      <c r="D69" s="404">
        <v>30</v>
      </c>
      <c r="E69" s="1094"/>
      <c r="F69" s="1105"/>
      <c r="G69" s="1106"/>
      <c r="H69" s="1109"/>
      <c r="I69" s="1099"/>
      <c r="J69" s="1112"/>
      <c r="K69" s="1103"/>
    </row>
    <row r="70" spans="1:11" s="657" customFormat="1" ht="21.75">
      <c r="A70" s="1104">
        <v>25</v>
      </c>
      <c r="B70" s="403" t="s">
        <v>392</v>
      </c>
      <c r="C70" s="404" t="s">
        <v>947</v>
      </c>
      <c r="D70" s="404">
        <v>50</v>
      </c>
      <c r="E70" s="1094" t="s">
        <v>1691</v>
      </c>
      <c r="F70" s="1094" t="s">
        <v>1692</v>
      </c>
      <c r="G70" s="1106">
        <v>42590</v>
      </c>
      <c r="H70" s="1107" t="s">
        <v>1693</v>
      </c>
      <c r="I70" s="1099" t="s">
        <v>1694</v>
      </c>
      <c r="J70" s="1110" t="s">
        <v>932</v>
      </c>
      <c r="K70" s="1103">
        <v>1</v>
      </c>
    </row>
    <row r="71" spans="1:11" s="657" customFormat="1" ht="33" customHeight="1">
      <c r="A71" s="1104"/>
      <c r="B71" s="403" t="s">
        <v>1695</v>
      </c>
      <c r="C71" s="404" t="s">
        <v>1690</v>
      </c>
      <c r="D71" s="404">
        <v>30</v>
      </c>
      <c r="E71" s="1094"/>
      <c r="F71" s="1105"/>
      <c r="G71" s="1106"/>
      <c r="H71" s="1109"/>
      <c r="I71" s="1099"/>
      <c r="J71" s="1112"/>
      <c r="K71" s="1103"/>
    </row>
    <row r="72" spans="1:11" s="657" customFormat="1" ht="72">
      <c r="A72" s="658">
        <v>26</v>
      </c>
      <c r="B72" s="403" t="s">
        <v>945</v>
      </c>
      <c r="C72" s="404" t="s">
        <v>941</v>
      </c>
      <c r="D72" s="404">
        <v>25</v>
      </c>
      <c r="E72" s="636" t="s">
        <v>1696</v>
      </c>
      <c r="F72" s="636" t="s">
        <v>1697</v>
      </c>
      <c r="G72" s="659">
        <v>42521</v>
      </c>
      <c r="H72" s="404"/>
      <c r="I72" s="400" t="s">
        <v>1698</v>
      </c>
      <c r="J72" s="637" t="s">
        <v>932</v>
      </c>
      <c r="K72" s="635">
        <v>1</v>
      </c>
    </row>
    <row r="73" spans="1:11" s="657" customFormat="1" ht="21.75">
      <c r="A73" s="1104">
        <v>27</v>
      </c>
      <c r="B73" s="403" t="s">
        <v>942</v>
      </c>
      <c r="C73" s="404" t="s">
        <v>941</v>
      </c>
      <c r="D73" s="404">
        <v>70</v>
      </c>
      <c r="E73" s="1094" t="s">
        <v>1699</v>
      </c>
      <c r="F73" s="1094" t="s">
        <v>1700</v>
      </c>
      <c r="G73" s="1106">
        <v>42590</v>
      </c>
      <c r="H73" s="1107" t="s">
        <v>1701</v>
      </c>
      <c r="I73" s="1099" t="s">
        <v>1702</v>
      </c>
      <c r="J73" s="1110" t="s">
        <v>932</v>
      </c>
      <c r="K73" s="1103">
        <v>1</v>
      </c>
    </row>
    <row r="74" spans="1:11" s="657" customFormat="1" ht="21.75">
      <c r="A74" s="1104"/>
      <c r="B74" s="403" t="s">
        <v>948</v>
      </c>
      <c r="C74" s="404" t="s">
        <v>941</v>
      </c>
      <c r="D74" s="404">
        <v>10</v>
      </c>
      <c r="E74" s="1094"/>
      <c r="F74" s="1105"/>
      <c r="G74" s="1106"/>
      <c r="H74" s="1108"/>
      <c r="I74" s="1099"/>
      <c r="J74" s="1111"/>
      <c r="K74" s="1103"/>
    </row>
    <row r="75" spans="1:11" s="657" customFormat="1" ht="27" customHeight="1">
      <c r="A75" s="1104"/>
      <c r="B75" s="403" t="s">
        <v>1703</v>
      </c>
      <c r="C75" s="404" t="s">
        <v>1704</v>
      </c>
      <c r="D75" s="404">
        <v>10</v>
      </c>
      <c r="E75" s="1094"/>
      <c r="F75" s="1105"/>
      <c r="G75" s="1106"/>
      <c r="H75" s="1109"/>
      <c r="I75" s="1099"/>
      <c r="J75" s="1112"/>
      <c r="K75" s="1103"/>
    </row>
    <row r="76" spans="1:11" s="657" customFormat="1" ht="21.75">
      <c r="A76" s="1104">
        <v>28</v>
      </c>
      <c r="B76" s="403" t="s">
        <v>942</v>
      </c>
      <c r="C76" s="404" t="s">
        <v>941</v>
      </c>
      <c r="D76" s="404">
        <v>40</v>
      </c>
      <c r="E76" s="1094" t="s">
        <v>1705</v>
      </c>
      <c r="F76" s="1094" t="s">
        <v>1706</v>
      </c>
      <c r="G76" s="1106">
        <v>42583</v>
      </c>
      <c r="H76" s="1107" t="s">
        <v>1707</v>
      </c>
      <c r="I76" s="1099" t="s">
        <v>1708</v>
      </c>
      <c r="J76" s="1110" t="s">
        <v>932</v>
      </c>
      <c r="K76" s="1103">
        <v>1</v>
      </c>
    </row>
    <row r="77" spans="1:11" s="657" customFormat="1" ht="31.5" customHeight="1">
      <c r="A77" s="1104"/>
      <c r="B77" s="403" t="s">
        <v>1111</v>
      </c>
      <c r="C77" s="404" t="s">
        <v>949</v>
      </c>
      <c r="D77" s="404">
        <v>50</v>
      </c>
      <c r="E77" s="1094"/>
      <c r="F77" s="1105"/>
      <c r="G77" s="1106"/>
      <c r="H77" s="1109"/>
      <c r="I77" s="1099"/>
      <c r="J77" s="1112"/>
      <c r="K77" s="1103"/>
    </row>
    <row r="78" spans="1:11" s="657" customFormat="1" ht="21.75">
      <c r="A78" s="1104">
        <v>29</v>
      </c>
      <c r="B78" s="403" t="s">
        <v>898</v>
      </c>
      <c r="C78" s="404" t="s">
        <v>947</v>
      </c>
      <c r="D78" s="404">
        <v>50</v>
      </c>
      <c r="E78" s="1094" t="s">
        <v>1709</v>
      </c>
      <c r="F78" s="1094" t="s">
        <v>1710</v>
      </c>
      <c r="G78" s="1106">
        <v>42521</v>
      </c>
      <c r="H78" s="1107"/>
      <c r="I78" s="1099" t="s">
        <v>1711</v>
      </c>
      <c r="J78" s="1110" t="s">
        <v>932</v>
      </c>
      <c r="K78" s="1103">
        <v>1</v>
      </c>
    </row>
    <row r="79" spans="1:11" s="657" customFormat="1" ht="32.25" customHeight="1">
      <c r="A79" s="1104"/>
      <c r="B79" s="403" t="s">
        <v>1712</v>
      </c>
      <c r="C79" s="404" t="s">
        <v>1113</v>
      </c>
      <c r="D79" s="404">
        <v>50</v>
      </c>
      <c r="E79" s="1094"/>
      <c r="F79" s="1105"/>
      <c r="G79" s="1106"/>
      <c r="H79" s="1109"/>
      <c r="I79" s="1099"/>
      <c r="J79" s="1112"/>
      <c r="K79" s="1103"/>
    </row>
    <row r="80" spans="1:11" s="657" customFormat="1" ht="72">
      <c r="A80" s="658">
        <v>30</v>
      </c>
      <c r="B80" s="403" t="s">
        <v>895</v>
      </c>
      <c r="C80" s="404" t="s">
        <v>940</v>
      </c>
      <c r="D80" s="404">
        <v>25</v>
      </c>
      <c r="E80" s="636" t="s">
        <v>1713</v>
      </c>
      <c r="F80" s="636" t="s">
        <v>1714</v>
      </c>
      <c r="G80" s="659">
        <v>42673</v>
      </c>
      <c r="H80" s="404" t="s">
        <v>1715</v>
      </c>
      <c r="I80" s="400" t="s">
        <v>1716</v>
      </c>
      <c r="J80" s="637" t="s">
        <v>932</v>
      </c>
      <c r="K80" s="635">
        <v>1</v>
      </c>
    </row>
    <row r="81" spans="1:11" s="657" customFormat="1" ht="21.75">
      <c r="A81" s="1104">
        <v>31</v>
      </c>
      <c r="B81" s="403" t="s">
        <v>1717</v>
      </c>
      <c r="C81" s="404" t="s">
        <v>933</v>
      </c>
      <c r="D81" s="404">
        <v>70</v>
      </c>
      <c r="E81" s="1094" t="s">
        <v>1718</v>
      </c>
      <c r="F81" s="1094" t="s">
        <v>1719</v>
      </c>
      <c r="G81" s="1106">
        <v>42612</v>
      </c>
      <c r="H81" s="1107" t="s">
        <v>1720</v>
      </c>
      <c r="I81" s="1099" t="s">
        <v>1721</v>
      </c>
      <c r="J81" s="1110" t="s">
        <v>932</v>
      </c>
      <c r="K81" s="1103">
        <v>1</v>
      </c>
    </row>
    <row r="82" spans="1:11" s="657" customFormat="1" ht="21.75">
      <c r="A82" s="1104"/>
      <c r="B82" s="403" t="s">
        <v>1615</v>
      </c>
      <c r="C82" s="404" t="s">
        <v>940</v>
      </c>
      <c r="D82" s="404">
        <v>10</v>
      </c>
      <c r="E82" s="1094"/>
      <c r="F82" s="1105"/>
      <c r="G82" s="1106"/>
      <c r="H82" s="1108"/>
      <c r="I82" s="1099"/>
      <c r="J82" s="1111"/>
      <c r="K82" s="1103"/>
    </row>
    <row r="83" spans="1:11" s="657" customFormat="1" ht="27" customHeight="1">
      <c r="A83" s="1104"/>
      <c r="B83" s="403" t="s">
        <v>1722</v>
      </c>
      <c r="C83" s="404" t="s">
        <v>1723</v>
      </c>
      <c r="D83" s="404">
        <v>20</v>
      </c>
      <c r="E83" s="1094"/>
      <c r="F83" s="1105"/>
      <c r="G83" s="1106"/>
      <c r="H83" s="1109"/>
      <c r="I83" s="1099"/>
      <c r="J83" s="1112"/>
      <c r="K83" s="1103"/>
    </row>
    <row r="84" spans="1:11" s="657" customFormat="1" ht="21.75">
      <c r="A84" s="1104">
        <v>32</v>
      </c>
      <c r="B84" s="403" t="s">
        <v>877</v>
      </c>
      <c r="C84" s="404" t="s">
        <v>947</v>
      </c>
      <c r="D84" s="404">
        <v>80</v>
      </c>
      <c r="E84" s="1094" t="s">
        <v>1724</v>
      </c>
      <c r="F84" s="1094" t="s">
        <v>1725</v>
      </c>
      <c r="G84" s="1106">
        <v>42708</v>
      </c>
      <c r="H84" s="1107"/>
      <c r="I84" s="1099" t="s">
        <v>1726</v>
      </c>
      <c r="J84" s="1110" t="s">
        <v>932</v>
      </c>
      <c r="K84" s="1103">
        <v>1</v>
      </c>
    </row>
    <row r="85" spans="1:11" s="657" customFormat="1" ht="31.5" customHeight="1">
      <c r="A85" s="1104"/>
      <c r="B85" s="403" t="s">
        <v>956</v>
      </c>
      <c r="C85" s="404" t="s">
        <v>947</v>
      </c>
      <c r="D85" s="404">
        <v>10</v>
      </c>
      <c r="E85" s="1094"/>
      <c r="F85" s="1105"/>
      <c r="G85" s="1106"/>
      <c r="H85" s="1109"/>
      <c r="I85" s="1099"/>
      <c r="J85" s="1119"/>
      <c r="K85" s="1103"/>
    </row>
    <row r="86" spans="1:11" s="663" customFormat="1" ht="21.75">
      <c r="A86" s="1120">
        <v>33</v>
      </c>
      <c r="B86" s="662" t="s">
        <v>934</v>
      </c>
      <c r="C86" s="402" t="s">
        <v>935</v>
      </c>
      <c r="D86" s="402">
        <v>55</v>
      </c>
      <c r="E86" s="1099" t="s">
        <v>1727</v>
      </c>
      <c r="F86" s="1121" t="s">
        <v>1728</v>
      </c>
      <c r="G86" s="1123">
        <v>42401</v>
      </c>
      <c r="H86" s="1124" t="s">
        <v>1729</v>
      </c>
      <c r="I86" s="1121" t="s">
        <v>1114</v>
      </c>
      <c r="J86" s="1125" t="s">
        <v>932</v>
      </c>
      <c r="K86" s="1128">
        <v>1</v>
      </c>
    </row>
    <row r="87" spans="1:11" s="663" customFormat="1" ht="21.75">
      <c r="A87" s="1120"/>
      <c r="B87" s="662" t="s">
        <v>369</v>
      </c>
      <c r="C87" s="402" t="s">
        <v>935</v>
      </c>
      <c r="D87" s="402">
        <v>35</v>
      </c>
      <c r="E87" s="1099"/>
      <c r="F87" s="1122"/>
      <c r="G87" s="1123"/>
      <c r="H87" s="1124"/>
      <c r="I87" s="1121"/>
      <c r="J87" s="1126"/>
      <c r="K87" s="1128"/>
    </row>
    <row r="88" spans="1:11" s="663" customFormat="1" ht="27" customHeight="1">
      <c r="A88" s="1120"/>
      <c r="B88" s="662" t="s">
        <v>1730</v>
      </c>
      <c r="C88" s="402" t="s">
        <v>1731</v>
      </c>
      <c r="D88" s="402">
        <v>10</v>
      </c>
      <c r="E88" s="1099"/>
      <c r="F88" s="1122"/>
      <c r="G88" s="1123"/>
      <c r="H88" s="1124"/>
      <c r="I88" s="1121"/>
      <c r="J88" s="1127"/>
      <c r="K88" s="1128"/>
    </row>
    <row r="89" spans="1:11" s="664" customFormat="1" ht="21.75">
      <c r="A89" s="1120">
        <v>34</v>
      </c>
      <c r="B89" s="662" t="s">
        <v>937</v>
      </c>
      <c r="C89" s="402" t="s">
        <v>933</v>
      </c>
      <c r="D89" s="402">
        <v>65</v>
      </c>
      <c r="E89" s="1099" t="s">
        <v>1732</v>
      </c>
      <c r="F89" s="1099" t="s">
        <v>1733</v>
      </c>
      <c r="G89" s="1123">
        <v>42724</v>
      </c>
      <c r="H89" s="1129" t="s">
        <v>1734</v>
      </c>
      <c r="I89" s="1099" t="s">
        <v>1735</v>
      </c>
      <c r="J89" s="1125" t="s">
        <v>932</v>
      </c>
      <c r="K89" s="1128">
        <v>1</v>
      </c>
    </row>
    <row r="90" spans="1:11" s="664" customFormat="1" ht="21.75">
      <c r="A90" s="1120"/>
      <c r="B90" s="662" t="s">
        <v>938</v>
      </c>
      <c r="C90" s="402" t="s">
        <v>933</v>
      </c>
      <c r="D90" s="665">
        <v>30</v>
      </c>
      <c r="E90" s="1099"/>
      <c r="F90" s="1099"/>
      <c r="G90" s="1123"/>
      <c r="H90" s="1129"/>
      <c r="I90" s="1099"/>
      <c r="J90" s="1126"/>
      <c r="K90" s="1128"/>
    </row>
    <row r="91" spans="1:11" s="664" customFormat="1" ht="26.25" customHeight="1">
      <c r="A91" s="1120"/>
      <c r="B91" s="662" t="s">
        <v>1736</v>
      </c>
      <c r="C91" s="402" t="s">
        <v>1737</v>
      </c>
      <c r="D91" s="402">
        <v>5</v>
      </c>
      <c r="E91" s="1099"/>
      <c r="F91" s="1099"/>
      <c r="G91" s="1123"/>
      <c r="H91" s="1129"/>
      <c r="I91" s="1099"/>
      <c r="J91" s="1127"/>
      <c r="K91" s="1128"/>
    </row>
    <row r="92" spans="1:11" s="664" customFormat="1" ht="21.75">
      <c r="A92" s="1104">
        <v>35</v>
      </c>
      <c r="B92" s="662" t="s">
        <v>906</v>
      </c>
      <c r="C92" s="402" t="s">
        <v>941</v>
      </c>
      <c r="D92" s="402">
        <v>10</v>
      </c>
      <c r="E92" s="1094" t="s">
        <v>1738</v>
      </c>
      <c r="F92" s="1094" t="s">
        <v>1739</v>
      </c>
      <c r="G92" s="1106" t="s">
        <v>1740</v>
      </c>
      <c r="H92" s="1129" t="s">
        <v>1741</v>
      </c>
      <c r="I92" s="1099" t="s">
        <v>1742</v>
      </c>
      <c r="J92" s="1125" t="s">
        <v>932</v>
      </c>
      <c r="K92" s="1103">
        <v>1</v>
      </c>
    </row>
    <row r="93" spans="1:11" s="664" customFormat="1" ht="21.75">
      <c r="A93" s="1104"/>
      <c r="B93" s="662" t="s">
        <v>942</v>
      </c>
      <c r="C93" s="402" t="s">
        <v>941</v>
      </c>
      <c r="D93" s="402">
        <v>5</v>
      </c>
      <c r="E93" s="1094"/>
      <c r="F93" s="1105"/>
      <c r="G93" s="1106"/>
      <c r="H93" s="1129"/>
      <c r="I93" s="1099"/>
      <c r="J93" s="1130"/>
      <c r="K93" s="1103"/>
    </row>
    <row r="94" spans="1:11" s="657" customFormat="1" ht="21.75">
      <c r="A94" s="1104"/>
      <c r="B94" s="403" t="s">
        <v>883</v>
      </c>
      <c r="C94" s="404" t="s">
        <v>941</v>
      </c>
      <c r="D94" s="404">
        <v>5</v>
      </c>
      <c r="E94" s="1094"/>
      <c r="F94" s="1105"/>
      <c r="G94" s="1106"/>
      <c r="H94" s="1129"/>
      <c r="I94" s="1099"/>
      <c r="J94" s="1130"/>
      <c r="K94" s="1103"/>
    </row>
    <row r="95" spans="1:11" s="657" customFormat="1" ht="21.75">
      <c r="A95" s="1104"/>
      <c r="B95" s="403" t="s">
        <v>1109</v>
      </c>
      <c r="C95" s="404" t="s">
        <v>1594</v>
      </c>
      <c r="D95" s="404">
        <v>10</v>
      </c>
      <c r="E95" s="1094"/>
      <c r="F95" s="1105"/>
      <c r="G95" s="1106"/>
      <c r="H95" s="1129"/>
      <c r="I95" s="1099"/>
      <c r="J95" s="1130"/>
      <c r="K95" s="1103"/>
    </row>
    <row r="96" spans="1:11" s="657" customFormat="1" ht="21.75">
      <c r="A96" s="1104"/>
      <c r="B96" s="662" t="s">
        <v>960</v>
      </c>
      <c r="C96" s="660" t="s">
        <v>1743</v>
      </c>
      <c r="D96" s="404">
        <v>10</v>
      </c>
      <c r="E96" s="1094"/>
      <c r="F96" s="1105"/>
      <c r="G96" s="1106"/>
      <c r="H96" s="1129"/>
      <c r="I96" s="1099"/>
      <c r="J96" s="1119"/>
      <c r="K96" s="1103"/>
    </row>
    <row r="97" spans="1:11" s="657" customFormat="1" ht="21.75">
      <c r="A97" s="1104">
        <v>36</v>
      </c>
      <c r="B97" s="403" t="s">
        <v>939</v>
      </c>
      <c r="C97" s="404" t="s">
        <v>940</v>
      </c>
      <c r="D97" s="404">
        <v>65</v>
      </c>
      <c r="E97" s="1094" t="s">
        <v>1744</v>
      </c>
      <c r="F97" s="1094" t="s">
        <v>1745</v>
      </c>
      <c r="G97" s="1106">
        <v>42501</v>
      </c>
      <c r="H97" s="1131" t="s">
        <v>1746</v>
      </c>
      <c r="I97" s="1099" t="s">
        <v>954</v>
      </c>
      <c r="J97" s="1110" t="s">
        <v>932</v>
      </c>
      <c r="K97" s="1103">
        <v>1</v>
      </c>
    </row>
    <row r="98" spans="1:11" s="657" customFormat="1" ht="21.75">
      <c r="A98" s="1104"/>
      <c r="B98" s="403" t="s">
        <v>1717</v>
      </c>
      <c r="C98" s="404" t="s">
        <v>933</v>
      </c>
      <c r="D98" s="404">
        <v>5</v>
      </c>
      <c r="E98" s="1094"/>
      <c r="F98" s="1105"/>
      <c r="G98" s="1106"/>
      <c r="H98" s="1131"/>
      <c r="I98" s="1099"/>
      <c r="J98" s="1111"/>
      <c r="K98" s="1103"/>
    </row>
    <row r="99" spans="1:11" s="657" customFormat="1" ht="21.75">
      <c r="A99" s="1104"/>
      <c r="B99" s="403" t="s">
        <v>1615</v>
      </c>
      <c r="C99" s="404" t="s">
        <v>940</v>
      </c>
      <c r="D99" s="404">
        <v>10</v>
      </c>
      <c r="E99" s="1094"/>
      <c r="F99" s="1105"/>
      <c r="G99" s="1106"/>
      <c r="H99" s="1131"/>
      <c r="I99" s="1099"/>
      <c r="J99" s="1111"/>
      <c r="K99" s="1103"/>
    </row>
    <row r="100" spans="1:11" s="657" customFormat="1" ht="21.75">
      <c r="A100" s="1104"/>
      <c r="B100" s="403" t="s">
        <v>1747</v>
      </c>
      <c r="C100" s="404" t="s">
        <v>1748</v>
      </c>
      <c r="D100" s="404">
        <v>20</v>
      </c>
      <c r="E100" s="1094"/>
      <c r="F100" s="1105"/>
      <c r="G100" s="1106"/>
      <c r="H100" s="1131"/>
      <c r="I100" s="1099"/>
      <c r="J100" s="1112"/>
      <c r="K100" s="1103"/>
    </row>
    <row r="101" spans="1:11" s="657" customFormat="1" ht="21.75">
      <c r="A101" s="1104">
        <v>37</v>
      </c>
      <c r="B101" s="403" t="s">
        <v>939</v>
      </c>
      <c r="C101" s="404" t="s">
        <v>940</v>
      </c>
      <c r="D101" s="404">
        <v>60</v>
      </c>
      <c r="E101" s="1094" t="s">
        <v>1749</v>
      </c>
      <c r="F101" s="1094" t="s">
        <v>1745</v>
      </c>
      <c r="G101" s="1106">
        <v>42501</v>
      </c>
      <c r="H101" s="1131" t="s">
        <v>1750</v>
      </c>
      <c r="I101" s="1099" t="s">
        <v>954</v>
      </c>
      <c r="J101" s="1110" t="s">
        <v>932</v>
      </c>
      <c r="K101" s="1103">
        <v>1</v>
      </c>
    </row>
    <row r="102" spans="1:11" s="657" customFormat="1" ht="21.75">
      <c r="A102" s="1104"/>
      <c r="B102" s="403" t="s">
        <v>950</v>
      </c>
      <c r="C102" s="404" t="s">
        <v>940</v>
      </c>
      <c r="D102" s="404">
        <v>15</v>
      </c>
      <c r="E102" s="1094"/>
      <c r="F102" s="1105"/>
      <c r="G102" s="1106"/>
      <c r="H102" s="1131"/>
      <c r="I102" s="1099"/>
      <c r="J102" s="1111"/>
      <c r="K102" s="1103"/>
    </row>
    <row r="103" spans="1:11" s="657" customFormat="1" ht="21.75">
      <c r="A103" s="1104"/>
      <c r="B103" s="403" t="s">
        <v>1751</v>
      </c>
      <c r="C103" s="404" t="s">
        <v>955</v>
      </c>
      <c r="D103" s="404">
        <v>25</v>
      </c>
      <c r="E103" s="1094"/>
      <c r="F103" s="1105"/>
      <c r="G103" s="1106"/>
      <c r="H103" s="1131"/>
      <c r="I103" s="1099"/>
      <c r="J103" s="1112"/>
      <c r="K103" s="1103"/>
    </row>
    <row r="104" spans="1:11" s="657" customFormat="1" ht="21.75">
      <c r="A104" s="1104">
        <v>38</v>
      </c>
      <c r="B104" s="403" t="s">
        <v>939</v>
      </c>
      <c r="C104" s="404" t="s">
        <v>1752</v>
      </c>
      <c r="D104" s="404">
        <v>30</v>
      </c>
      <c r="E104" s="1094" t="s">
        <v>1753</v>
      </c>
      <c r="F104" s="1094" t="s">
        <v>1745</v>
      </c>
      <c r="G104" s="1106">
        <v>42501</v>
      </c>
      <c r="H104" s="1131" t="s">
        <v>1754</v>
      </c>
      <c r="I104" s="1099" t="s">
        <v>954</v>
      </c>
      <c r="J104" s="1110" t="s">
        <v>932</v>
      </c>
      <c r="K104" s="1103">
        <v>1</v>
      </c>
    </row>
    <row r="105" spans="1:11" s="657" customFormat="1" ht="31.5" customHeight="1">
      <c r="A105" s="1104"/>
      <c r="B105" s="403" t="s">
        <v>1747</v>
      </c>
      <c r="C105" s="404" t="s">
        <v>955</v>
      </c>
      <c r="D105" s="404">
        <v>10</v>
      </c>
      <c r="E105" s="1094"/>
      <c r="F105" s="1105"/>
      <c r="G105" s="1106"/>
      <c r="H105" s="1131"/>
      <c r="I105" s="1099"/>
      <c r="J105" s="1112"/>
      <c r="K105" s="1103"/>
    </row>
    <row r="106" spans="1:11" s="657" customFormat="1" ht="21.75">
      <c r="A106" s="1104">
        <v>39</v>
      </c>
      <c r="B106" s="403" t="s">
        <v>939</v>
      </c>
      <c r="C106" s="404" t="s">
        <v>940</v>
      </c>
      <c r="D106" s="404">
        <v>40</v>
      </c>
      <c r="E106" s="1094" t="s">
        <v>1755</v>
      </c>
      <c r="F106" s="1094" t="s">
        <v>1745</v>
      </c>
      <c r="G106" s="1106">
        <v>42501</v>
      </c>
      <c r="H106" s="1131" t="s">
        <v>1756</v>
      </c>
      <c r="I106" s="1099" t="s">
        <v>954</v>
      </c>
      <c r="J106" s="1110" t="s">
        <v>932</v>
      </c>
      <c r="K106" s="1103">
        <v>1</v>
      </c>
    </row>
    <row r="107" spans="1:11" s="657" customFormat="1" ht="21.75">
      <c r="A107" s="1104"/>
      <c r="B107" s="403" t="s">
        <v>1115</v>
      </c>
      <c r="C107" s="404" t="s">
        <v>940</v>
      </c>
      <c r="D107" s="404">
        <v>15</v>
      </c>
      <c r="E107" s="1094"/>
      <c r="F107" s="1105"/>
      <c r="G107" s="1106"/>
      <c r="H107" s="1131"/>
      <c r="I107" s="1099"/>
      <c r="J107" s="1111"/>
      <c r="K107" s="1103"/>
    </row>
    <row r="108" spans="1:11" s="657" customFormat="1" ht="21.75">
      <c r="A108" s="1104"/>
      <c r="B108" s="403" t="s">
        <v>950</v>
      </c>
      <c r="C108" s="404" t="s">
        <v>940</v>
      </c>
      <c r="D108" s="404">
        <v>10</v>
      </c>
      <c r="E108" s="1094"/>
      <c r="F108" s="1105"/>
      <c r="G108" s="1106"/>
      <c r="H108" s="1131"/>
      <c r="I108" s="1099"/>
      <c r="J108" s="1111"/>
      <c r="K108" s="1103"/>
    </row>
    <row r="109" spans="1:11" s="657" customFormat="1" ht="21.75">
      <c r="A109" s="1104"/>
      <c r="B109" s="403" t="s">
        <v>951</v>
      </c>
      <c r="C109" s="404" t="s">
        <v>1690</v>
      </c>
      <c r="D109" s="404">
        <v>20</v>
      </c>
      <c r="E109" s="1094"/>
      <c r="F109" s="1105"/>
      <c r="G109" s="1106"/>
      <c r="H109" s="1131"/>
      <c r="I109" s="1099"/>
      <c r="J109" s="1112"/>
      <c r="K109" s="1103"/>
    </row>
    <row r="110" spans="1:11" s="657" customFormat="1" ht="54">
      <c r="A110" s="658">
        <v>40</v>
      </c>
      <c r="B110" s="403" t="s">
        <v>896</v>
      </c>
      <c r="C110" s="404" t="s">
        <v>935</v>
      </c>
      <c r="D110" s="404">
        <v>90</v>
      </c>
      <c r="E110" s="636" t="s">
        <v>1757</v>
      </c>
      <c r="F110" s="636" t="s">
        <v>1758</v>
      </c>
      <c r="G110" s="659">
        <v>42582</v>
      </c>
      <c r="H110" s="404" t="s">
        <v>1759</v>
      </c>
      <c r="I110" s="400" t="s">
        <v>954</v>
      </c>
      <c r="J110" s="637" t="s">
        <v>932</v>
      </c>
      <c r="K110" s="635">
        <v>1</v>
      </c>
    </row>
    <row r="111" spans="1:11" s="657" customFormat="1" ht="21.75">
      <c r="A111" s="1104">
        <v>41</v>
      </c>
      <c r="B111" s="403" t="s">
        <v>1717</v>
      </c>
      <c r="C111" s="404" t="s">
        <v>933</v>
      </c>
      <c r="D111" s="404">
        <v>65</v>
      </c>
      <c r="E111" s="1094" t="s">
        <v>1760</v>
      </c>
      <c r="F111" s="1094" t="s">
        <v>1761</v>
      </c>
      <c r="G111" s="1106">
        <v>42552</v>
      </c>
      <c r="H111" s="1131" t="s">
        <v>1762</v>
      </c>
      <c r="I111" s="1099" t="s">
        <v>954</v>
      </c>
      <c r="J111" s="1110" t="s">
        <v>932</v>
      </c>
      <c r="K111" s="1103">
        <v>1</v>
      </c>
    </row>
    <row r="112" spans="1:11" s="657" customFormat="1" ht="21.75">
      <c r="A112" s="1104"/>
      <c r="B112" s="403" t="s">
        <v>1115</v>
      </c>
      <c r="C112" s="404" t="s">
        <v>940</v>
      </c>
      <c r="D112" s="404">
        <v>5</v>
      </c>
      <c r="E112" s="1094"/>
      <c r="F112" s="1105"/>
      <c r="G112" s="1106"/>
      <c r="H112" s="1131"/>
      <c r="I112" s="1099"/>
      <c r="J112" s="1111"/>
      <c r="K112" s="1103"/>
    </row>
    <row r="113" spans="1:11" s="657" customFormat="1" ht="21.75">
      <c r="A113" s="1104"/>
      <c r="B113" s="403" t="s">
        <v>1615</v>
      </c>
      <c r="C113" s="404" t="s">
        <v>940</v>
      </c>
      <c r="D113" s="404">
        <v>10</v>
      </c>
      <c r="E113" s="1094"/>
      <c r="F113" s="1105"/>
      <c r="G113" s="1106"/>
      <c r="H113" s="1131"/>
      <c r="I113" s="1099"/>
      <c r="J113" s="1111"/>
      <c r="K113" s="1103"/>
    </row>
    <row r="114" spans="1:11" s="657" customFormat="1" ht="21.75">
      <c r="A114" s="1104"/>
      <c r="B114" s="403" t="s">
        <v>1722</v>
      </c>
      <c r="C114" s="404" t="s">
        <v>1763</v>
      </c>
      <c r="D114" s="404">
        <v>20</v>
      </c>
      <c r="E114" s="1094"/>
      <c r="F114" s="1105"/>
      <c r="G114" s="1106"/>
      <c r="H114" s="1131"/>
      <c r="I114" s="1099"/>
      <c r="J114" s="1112"/>
      <c r="K114" s="1103"/>
    </row>
    <row r="115" spans="1:11" s="657" customFormat="1" ht="21.75">
      <c r="A115" s="1104">
        <v>42</v>
      </c>
      <c r="B115" s="403" t="s">
        <v>895</v>
      </c>
      <c r="C115" s="404" t="s">
        <v>940</v>
      </c>
      <c r="D115" s="404">
        <v>50</v>
      </c>
      <c r="E115" s="1094" t="s">
        <v>1764</v>
      </c>
      <c r="F115" s="1094" t="s">
        <v>1765</v>
      </c>
      <c r="G115" s="1106">
        <v>42598</v>
      </c>
      <c r="H115" s="1131" t="s">
        <v>1586</v>
      </c>
      <c r="I115" s="1099" t="s">
        <v>954</v>
      </c>
      <c r="J115" s="1110" t="s">
        <v>932</v>
      </c>
      <c r="K115" s="1103">
        <v>1</v>
      </c>
    </row>
    <row r="116" spans="1:11" s="657" customFormat="1" ht="21.75">
      <c r="A116" s="1104"/>
      <c r="B116" s="403" t="s">
        <v>1107</v>
      </c>
      <c r="C116" s="404" t="s">
        <v>940</v>
      </c>
      <c r="D116" s="404">
        <v>30</v>
      </c>
      <c r="E116" s="1094"/>
      <c r="F116" s="1105"/>
      <c r="G116" s="1106"/>
      <c r="H116" s="1131"/>
      <c r="I116" s="1099"/>
      <c r="J116" s="1111"/>
      <c r="K116" s="1103"/>
    </row>
    <row r="117" spans="1:11" s="657" customFormat="1" ht="21.75">
      <c r="A117" s="1104"/>
      <c r="B117" s="403" t="s">
        <v>1587</v>
      </c>
      <c r="C117" s="404" t="s">
        <v>955</v>
      </c>
      <c r="D117" s="404">
        <v>20</v>
      </c>
      <c r="E117" s="1094"/>
      <c r="F117" s="1105"/>
      <c r="G117" s="1106"/>
      <c r="H117" s="1131"/>
      <c r="I117" s="1099"/>
      <c r="J117" s="1112"/>
      <c r="K117" s="1103"/>
    </row>
    <row r="118" spans="1:11" s="657" customFormat="1" ht="21.75">
      <c r="A118" s="1104">
        <v>43</v>
      </c>
      <c r="B118" s="403" t="s">
        <v>898</v>
      </c>
      <c r="C118" s="404" t="s">
        <v>947</v>
      </c>
      <c r="D118" s="404">
        <v>50</v>
      </c>
      <c r="E118" s="1094" t="s">
        <v>1766</v>
      </c>
      <c r="F118" s="1094" t="s">
        <v>1767</v>
      </c>
      <c r="G118" s="1106">
        <v>42370</v>
      </c>
      <c r="H118" s="1131" t="s">
        <v>1768</v>
      </c>
      <c r="I118" s="1099" t="s">
        <v>954</v>
      </c>
      <c r="J118" s="1110" t="s">
        <v>932</v>
      </c>
      <c r="K118" s="1103">
        <v>1</v>
      </c>
    </row>
    <row r="119" spans="1:11" s="657" customFormat="1" ht="34.5" customHeight="1">
      <c r="A119" s="1104"/>
      <c r="B119" s="403" t="s">
        <v>1712</v>
      </c>
      <c r="C119" s="404" t="s">
        <v>1113</v>
      </c>
      <c r="D119" s="404">
        <v>50</v>
      </c>
      <c r="E119" s="1094"/>
      <c r="F119" s="1105"/>
      <c r="G119" s="1106"/>
      <c r="H119" s="1131"/>
      <c r="I119" s="1099"/>
      <c r="J119" s="1112"/>
      <c r="K119" s="1103"/>
    </row>
    <row r="120" spans="1:11" s="657" customFormat="1" ht="54">
      <c r="A120" s="658">
        <v>44</v>
      </c>
      <c r="B120" s="403" t="s">
        <v>898</v>
      </c>
      <c r="C120" s="404" t="s">
        <v>947</v>
      </c>
      <c r="D120" s="404">
        <v>50</v>
      </c>
      <c r="E120" s="636" t="s">
        <v>1769</v>
      </c>
      <c r="F120" s="636" t="s">
        <v>1770</v>
      </c>
      <c r="G120" s="659">
        <v>42735</v>
      </c>
      <c r="H120" s="404" t="s">
        <v>1771</v>
      </c>
      <c r="I120" s="400" t="s">
        <v>954</v>
      </c>
      <c r="J120" s="637" t="s">
        <v>932</v>
      </c>
      <c r="K120" s="635">
        <v>1</v>
      </c>
    </row>
    <row r="121" spans="1:11" s="782" customFormat="1" ht="18" customHeight="1">
      <c r="A121" s="1050">
        <v>45</v>
      </c>
      <c r="B121" s="785" t="s">
        <v>1938</v>
      </c>
      <c r="C121" s="783" t="s">
        <v>953</v>
      </c>
      <c r="D121" s="784"/>
      <c r="E121" s="1051" t="s">
        <v>1939</v>
      </c>
      <c r="F121" s="1052" t="s">
        <v>1940</v>
      </c>
      <c r="G121" s="1053" t="s">
        <v>1941</v>
      </c>
      <c r="H121" s="1053">
        <v>1129</v>
      </c>
      <c r="I121" s="1054" t="s">
        <v>1105</v>
      </c>
      <c r="J121" s="1047" t="s">
        <v>1942</v>
      </c>
      <c r="K121" s="1049">
        <v>0.4</v>
      </c>
    </row>
    <row r="122" spans="1:11" s="782" customFormat="1" ht="18">
      <c r="A122" s="1050"/>
      <c r="B122" s="784" t="s">
        <v>1943</v>
      </c>
      <c r="C122" s="783" t="s">
        <v>935</v>
      </c>
      <c r="D122" s="784"/>
      <c r="E122" s="1051"/>
      <c r="F122" s="1052"/>
      <c r="G122" s="1053"/>
      <c r="H122" s="1053"/>
      <c r="I122" s="1054"/>
      <c r="J122" s="1048"/>
      <c r="K122" s="1049"/>
    </row>
    <row r="123" spans="1:11" s="782" customFormat="1" ht="18">
      <c r="A123" s="1050"/>
      <c r="B123" s="784" t="s">
        <v>369</v>
      </c>
      <c r="C123" s="783" t="s">
        <v>935</v>
      </c>
      <c r="D123" s="784"/>
      <c r="E123" s="1051"/>
      <c r="F123" s="1052"/>
      <c r="G123" s="1053"/>
      <c r="H123" s="1053"/>
      <c r="I123" s="1054"/>
      <c r="J123" s="1048"/>
      <c r="K123" s="1049"/>
    </row>
    <row r="124" spans="1:11" s="782" customFormat="1" ht="18" customHeight="1">
      <c r="A124" s="1050">
        <v>46</v>
      </c>
      <c r="B124" s="784" t="s">
        <v>1936</v>
      </c>
      <c r="C124" s="783" t="s">
        <v>1937</v>
      </c>
      <c r="D124" s="783">
        <v>50</v>
      </c>
      <c r="E124" s="1051" t="s">
        <v>1944</v>
      </c>
      <c r="F124" s="1052" t="s">
        <v>1945</v>
      </c>
      <c r="G124" s="1053" t="s">
        <v>1946</v>
      </c>
      <c r="H124" s="1053" t="s">
        <v>1947</v>
      </c>
      <c r="I124" s="1054" t="s">
        <v>1105</v>
      </c>
      <c r="J124" s="1047" t="s">
        <v>1948</v>
      </c>
      <c r="K124" s="1049">
        <v>0.4</v>
      </c>
    </row>
    <row r="125" spans="1:11" s="782" customFormat="1" ht="18">
      <c r="A125" s="1050"/>
      <c r="B125" s="784" t="s">
        <v>26</v>
      </c>
      <c r="C125" s="783" t="s">
        <v>935</v>
      </c>
      <c r="D125" s="783">
        <v>50</v>
      </c>
      <c r="E125" s="1051"/>
      <c r="F125" s="1052"/>
      <c r="G125" s="1053"/>
      <c r="H125" s="1053"/>
      <c r="I125" s="1054"/>
      <c r="J125" s="1048"/>
      <c r="K125" s="1049"/>
    </row>
    <row r="126" spans="1:11" s="782" customFormat="1" ht="18" customHeight="1">
      <c r="A126" s="1050">
        <v>47</v>
      </c>
      <c r="B126" s="785" t="s">
        <v>1949</v>
      </c>
      <c r="C126" s="783" t="s">
        <v>1937</v>
      </c>
      <c r="D126" s="783">
        <v>50</v>
      </c>
      <c r="E126" s="1051" t="s">
        <v>1950</v>
      </c>
      <c r="F126" s="1052" t="s">
        <v>1945</v>
      </c>
      <c r="G126" s="1053" t="s">
        <v>1946</v>
      </c>
      <c r="H126" s="1053" t="s">
        <v>1951</v>
      </c>
      <c r="I126" s="1054" t="s">
        <v>1105</v>
      </c>
      <c r="J126" s="1047" t="s">
        <v>1952</v>
      </c>
      <c r="K126" s="1049">
        <v>0.4</v>
      </c>
    </row>
    <row r="127" spans="1:11" s="782" customFormat="1" ht="18">
      <c r="A127" s="1050"/>
      <c r="B127" s="784" t="s">
        <v>1117</v>
      </c>
      <c r="C127" s="783" t="s">
        <v>935</v>
      </c>
      <c r="D127" s="783">
        <v>15</v>
      </c>
      <c r="E127" s="1051"/>
      <c r="F127" s="1052"/>
      <c r="G127" s="1053"/>
      <c r="H127" s="1053"/>
      <c r="I127" s="1054"/>
      <c r="J127" s="1048"/>
      <c r="K127" s="1049"/>
    </row>
    <row r="128" spans="1:11" s="782" customFormat="1" ht="18" customHeight="1">
      <c r="A128" s="1050">
        <v>48</v>
      </c>
      <c r="B128" s="785" t="s">
        <v>1953</v>
      </c>
      <c r="C128" s="783" t="s">
        <v>1937</v>
      </c>
      <c r="D128" s="783">
        <v>50</v>
      </c>
      <c r="E128" s="1051" t="s">
        <v>1954</v>
      </c>
      <c r="F128" s="1052" t="s">
        <v>1945</v>
      </c>
      <c r="G128" s="1053" t="s">
        <v>1946</v>
      </c>
      <c r="H128" s="1053">
        <v>103</v>
      </c>
      <c r="I128" s="1054" t="s">
        <v>1105</v>
      </c>
      <c r="J128" s="1047" t="s">
        <v>1955</v>
      </c>
      <c r="K128" s="1049">
        <v>0.4</v>
      </c>
    </row>
    <row r="129" spans="1:11" s="782" customFormat="1" ht="18">
      <c r="A129" s="1050"/>
      <c r="B129" s="784" t="s">
        <v>1117</v>
      </c>
      <c r="C129" s="783" t="s">
        <v>935</v>
      </c>
      <c r="D129" s="783">
        <v>50</v>
      </c>
      <c r="E129" s="1051"/>
      <c r="F129" s="1052"/>
      <c r="G129" s="1053"/>
      <c r="H129" s="1053"/>
      <c r="I129" s="1054"/>
      <c r="J129" s="1048"/>
      <c r="K129" s="1049"/>
    </row>
    <row r="130" spans="1:11" s="759" customFormat="1" ht="18" customHeight="1">
      <c r="A130" s="993">
        <v>49</v>
      </c>
      <c r="B130" s="752" t="s">
        <v>1956</v>
      </c>
      <c r="C130" s="753" t="s">
        <v>952</v>
      </c>
      <c r="D130" s="757"/>
      <c r="E130" s="1043" t="s">
        <v>1957</v>
      </c>
      <c r="F130" s="1043" t="s">
        <v>1958</v>
      </c>
      <c r="G130" s="1044" t="s">
        <v>1959</v>
      </c>
      <c r="H130" s="1004"/>
      <c r="I130" s="1018" t="s">
        <v>1960</v>
      </c>
      <c r="J130" s="1014" t="s">
        <v>1961</v>
      </c>
      <c r="K130" s="992">
        <v>1</v>
      </c>
    </row>
    <row r="131" spans="1:11" s="759" customFormat="1" ht="18">
      <c r="A131" s="993"/>
      <c r="B131" s="757" t="s">
        <v>369</v>
      </c>
      <c r="C131" s="753" t="s">
        <v>935</v>
      </c>
      <c r="D131" s="757"/>
      <c r="E131" s="1043"/>
      <c r="F131" s="1043"/>
      <c r="G131" s="1045"/>
      <c r="H131" s="1004"/>
      <c r="I131" s="1018"/>
      <c r="J131" s="1004"/>
      <c r="K131" s="992"/>
    </row>
    <row r="132" spans="1:11" s="759" customFormat="1" ht="18">
      <c r="A132" s="993"/>
      <c r="B132" s="757" t="s">
        <v>1943</v>
      </c>
      <c r="C132" s="753" t="s">
        <v>935</v>
      </c>
      <c r="D132" s="757"/>
      <c r="E132" s="1043"/>
      <c r="F132" s="1043"/>
      <c r="G132" s="1046"/>
      <c r="H132" s="1004"/>
      <c r="I132" s="1018"/>
      <c r="J132" s="1004"/>
      <c r="K132" s="992"/>
    </row>
    <row r="133" spans="1:11" s="766" customFormat="1" ht="59.25" customHeight="1">
      <c r="A133" s="760">
        <v>50</v>
      </c>
      <c r="B133" s="761" t="s">
        <v>1117</v>
      </c>
      <c r="C133" s="753" t="s">
        <v>935</v>
      </c>
      <c r="D133" s="753"/>
      <c r="E133" s="762" t="s">
        <v>1962</v>
      </c>
      <c r="F133" s="763" t="s">
        <v>1963</v>
      </c>
      <c r="G133" s="754" t="s">
        <v>1964</v>
      </c>
      <c r="H133" s="764" t="s">
        <v>1965</v>
      </c>
      <c r="I133" s="765" t="s">
        <v>1960</v>
      </c>
      <c r="J133" s="755" t="s">
        <v>1966</v>
      </c>
      <c r="K133" s="756">
        <v>1</v>
      </c>
    </row>
    <row r="134" spans="1:11" s="766" customFormat="1" ht="37.5" customHeight="1">
      <c r="A134" s="760">
        <v>51</v>
      </c>
      <c r="B134" s="761" t="s">
        <v>1117</v>
      </c>
      <c r="C134" s="753" t="s">
        <v>935</v>
      </c>
      <c r="D134" s="753"/>
      <c r="E134" s="767" t="s">
        <v>1967</v>
      </c>
      <c r="F134" s="768" t="s">
        <v>1968</v>
      </c>
      <c r="G134" s="754" t="s">
        <v>1969</v>
      </c>
      <c r="H134" s="753" t="s">
        <v>1970</v>
      </c>
      <c r="I134" s="765" t="s">
        <v>1960</v>
      </c>
      <c r="J134" s="755" t="s">
        <v>1971</v>
      </c>
      <c r="K134" s="756">
        <v>1</v>
      </c>
    </row>
    <row r="135" spans="1:11" s="766" customFormat="1" ht="70.5" customHeight="1">
      <c r="A135" s="760">
        <v>52</v>
      </c>
      <c r="B135" s="761" t="s">
        <v>1117</v>
      </c>
      <c r="C135" s="753" t="s">
        <v>935</v>
      </c>
      <c r="D135" s="753"/>
      <c r="E135" s="769" t="s">
        <v>1972</v>
      </c>
      <c r="F135" s="770" t="s">
        <v>1973</v>
      </c>
      <c r="G135" s="754" t="s">
        <v>1974</v>
      </c>
      <c r="H135" s="753" t="s">
        <v>1975</v>
      </c>
      <c r="I135" s="765" t="s">
        <v>1960</v>
      </c>
      <c r="J135" s="755" t="s">
        <v>1976</v>
      </c>
      <c r="K135" s="756">
        <v>1</v>
      </c>
    </row>
    <row r="136" spans="1:11" s="766" customFormat="1" ht="57" customHeight="1">
      <c r="A136" s="760">
        <v>53</v>
      </c>
      <c r="B136" s="761" t="s">
        <v>1117</v>
      </c>
      <c r="C136" s="753" t="s">
        <v>935</v>
      </c>
      <c r="D136" s="753"/>
      <c r="E136" s="771" t="s">
        <v>1977</v>
      </c>
      <c r="F136" s="772" t="s">
        <v>1978</v>
      </c>
      <c r="G136" s="773"/>
      <c r="H136" s="753" t="s">
        <v>1979</v>
      </c>
      <c r="I136" s="765" t="s">
        <v>1980</v>
      </c>
      <c r="J136" s="774" t="s">
        <v>1981</v>
      </c>
      <c r="K136" s="756">
        <v>1</v>
      </c>
    </row>
    <row r="137" spans="1:11" s="766" customFormat="1" ht="18" customHeight="1">
      <c r="A137" s="993">
        <v>54</v>
      </c>
      <c r="B137" s="757" t="s">
        <v>1643</v>
      </c>
      <c r="C137" s="753" t="s">
        <v>935</v>
      </c>
      <c r="D137" s="753"/>
      <c r="E137" s="1039" t="s">
        <v>1982</v>
      </c>
      <c r="F137" s="1040" t="s">
        <v>1983</v>
      </c>
      <c r="G137" s="1037" t="s">
        <v>1984</v>
      </c>
      <c r="H137" s="1041" t="s">
        <v>1985</v>
      </c>
      <c r="I137" s="1018" t="s">
        <v>1980</v>
      </c>
      <c r="J137" s="1019" t="s">
        <v>1986</v>
      </c>
      <c r="K137" s="992">
        <v>1</v>
      </c>
    </row>
    <row r="138" spans="1:11" s="766" customFormat="1" ht="18">
      <c r="A138" s="993"/>
      <c r="B138" s="761" t="s">
        <v>1117</v>
      </c>
      <c r="C138" s="753" t="s">
        <v>935</v>
      </c>
      <c r="D138" s="753"/>
      <c r="E138" s="1039"/>
      <c r="F138" s="1040"/>
      <c r="G138" s="1038"/>
      <c r="H138" s="1041"/>
      <c r="I138" s="1018"/>
      <c r="J138" s="1042"/>
      <c r="K138" s="992"/>
    </row>
    <row r="139" spans="1:11" s="766" customFormat="1" ht="18" customHeight="1">
      <c r="A139" s="993">
        <v>55</v>
      </c>
      <c r="B139" s="757" t="s">
        <v>1643</v>
      </c>
      <c r="C139" s="753" t="s">
        <v>935</v>
      </c>
      <c r="D139" s="753"/>
      <c r="E139" s="1035" t="s">
        <v>1987</v>
      </c>
      <c r="F139" s="1036" t="s">
        <v>1988</v>
      </c>
      <c r="G139" s="1037" t="s">
        <v>1989</v>
      </c>
      <c r="H139" s="1017" t="s">
        <v>1990</v>
      </c>
      <c r="I139" s="1018" t="s">
        <v>1960</v>
      </c>
      <c r="J139" s="1019" t="s">
        <v>1991</v>
      </c>
      <c r="K139" s="992">
        <v>1</v>
      </c>
    </row>
    <row r="140" spans="1:11" s="766" customFormat="1" ht="18">
      <c r="A140" s="993"/>
      <c r="B140" s="757" t="s">
        <v>1117</v>
      </c>
      <c r="C140" s="753" t="s">
        <v>935</v>
      </c>
      <c r="D140" s="753"/>
      <c r="E140" s="1035"/>
      <c r="F140" s="1036"/>
      <c r="G140" s="1038"/>
      <c r="H140" s="1017"/>
      <c r="I140" s="1018"/>
      <c r="J140" s="1031"/>
      <c r="K140" s="992"/>
    </row>
    <row r="141" spans="1:11" s="766" customFormat="1" ht="42" customHeight="1">
      <c r="A141" s="760">
        <v>56</v>
      </c>
      <c r="B141" s="757" t="s">
        <v>1643</v>
      </c>
      <c r="C141" s="753" t="s">
        <v>935</v>
      </c>
      <c r="D141" s="753"/>
      <c r="E141" s="775" t="s">
        <v>1992</v>
      </c>
      <c r="F141" s="776" t="s">
        <v>1993</v>
      </c>
      <c r="G141" s="777"/>
      <c r="H141" s="753" t="s">
        <v>1994</v>
      </c>
      <c r="I141" s="765" t="s">
        <v>1960</v>
      </c>
      <c r="J141" s="755" t="s">
        <v>1995</v>
      </c>
      <c r="K141" s="756">
        <v>1</v>
      </c>
    </row>
    <row r="142" spans="1:11" s="766" customFormat="1" ht="18" customHeight="1">
      <c r="A142" s="993">
        <v>57</v>
      </c>
      <c r="B142" s="757" t="s">
        <v>1996</v>
      </c>
      <c r="C142" s="753" t="s">
        <v>952</v>
      </c>
      <c r="D142" s="753"/>
      <c r="E142" s="1032" t="s">
        <v>1997</v>
      </c>
      <c r="F142" s="1033" t="s">
        <v>1998</v>
      </c>
      <c r="G142" s="1017" t="s">
        <v>1999</v>
      </c>
      <c r="H142" s="1017" t="s">
        <v>2000</v>
      </c>
      <c r="I142" s="1030" t="s">
        <v>1105</v>
      </c>
      <c r="J142" s="1019" t="s">
        <v>2001</v>
      </c>
      <c r="K142" s="992">
        <v>0.4</v>
      </c>
    </row>
    <row r="143" spans="1:11" s="766" customFormat="1" ht="18">
      <c r="A143" s="993"/>
      <c r="B143" s="757" t="s">
        <v>1943</v>
      </c>
      <c r="C143" s="753" t="s">
        <v>935</v>
      </c>
      <c r="D143" s="753"/>
      <c r="E143" s="1032"/>
      <c r="F143" s="1033"/>
      <c r="G143" s="1017"/>
      <c r="H143" s="1017"/>
      <c r="I143" s="1030"/>
      <c r="J143" s="1034"/>
      <c r="K143" s="992"/>
    </row>
    <row r="144" spans="1:11" s="766" customFormat="1" ht="51.75" customHeight="1">
      <c r="A144" s="760">
        <v>58</v>
      </c>
      <c r="B144" s="757" t="s">
        <v>2002</v>
      </c>
      <c r="C144" s="753" t="s">
        <v>935</v>
      </c>
      <c r="D144" s="753"/>
      <c r="E144" s="778" t="s">
        <v>2003</v>
      </c>
      <c r="F144" s="779" t="s">
        <v>2004</v>
      </c>
      <c r="G144" s="777" t="s">
        <v>2005</v>
      </c>
      <c r="H144" s="753" t="s">
        <v>2006</v>
      </c>
      <c r="I144" s="758" t="s">
        <v>1105</v>
      </c>
      <c r="J144" s="755" t="s">
        <v>2007</v>
      </c>
      <c r="K144" s="756">
        <v>0.4</v>
      </c>
    </row>
    <row r="145" spans="1:11" s="766" customFormat="1" ht="18" customHeight="1">
      <c r="A145" s="993">
        <v>59</v>
      </c>
      <c r="B145" s="757" t="s">
        <v>2008</v>
      </c>
      <c r="C145" s="753" t="s">
        <v>952</v>
      </c>
      <c r="D145" s="753"/>
      <c r="E145" s="1028" t="s">
        <v>2009</v>
      </c>
      <c r="F145" s="1029" t="s">
        <v>2004</v>
      </c>
      <c r="G145" s="1017" t="s">
        <v>2005</v>
      </c>
      <c r="H145" s="1017" t="s">
        <v>2010</v>
      </c>
      <c r="I145" s="1030" t="s">
        <v>1105</v>
      </c>
      <c r="J145" s="1024" t="s">
        <v>2011</v>
      </c>
      <c r="K145" s="992">
        <v>0.4</v>
      </c>
    </row>
    <row r="146" spans="1:11" s="766" customFormat="1" ht="18">
      <c r="A146" s="993"/>
      <c r="B146" s="757" t="s">
        <v>2002</v>
      </c>
      <c r="C146" s="753" t="s">
        <v>935</v>
      </c>
      <c r="D146" s="753"/>
      <c r="E146" s="1028"/>
      <c r="F146" s="1029"/>
      <c r="G146" s="1017"/>
      <c r="H146" s="1017"/>
      <c r="I146" s="1030"/>
      <c r="J146" s="1024"/>
      <c r="K146" s="992"/>
    </row>
    <row r="147" spans="1:11" s="766" customFormat="1" ht="18" customHeight="1">
      <c r="A147" s="993">
        <v>60</v>
      </c>
      <c r="B147" s="757" t="s">
        <v>26</v>
      </c>
      <c r="C147" s="753" t="s">
        <v>935</v>
      </c>
      <c r="D147" s="753"/>
      <c r="E147" s="1025" t="s">
        <v>2012</v>
      </c>
      <c r="F147" s="1026" t="s">
        <v>2013</v>
      </c>
      <c r="G147" s="1012" t="s">
        <v>2014</v>
      </c>
      <c r="H147" s="1017" t="s">
        <v>2015</v>
      </c>
      <c r="I147" s="1018" t="s">
        <v>1980</v>
      </c>
      <c r="J147" s="1027" t="s">
        <v>2016</v>
      </c>
      <c r="K147" s="992">
        <v>1</v>
      </c>
    </row>
    <row r="148" spans="1:11" s="766" customFormat="1" ht="18">
      <c r="A148" s="993"/>
      <c r="B148" s="757" t="s">
        <v>2017</v>
      </c>
      <c r="C148" s="753" t="s">
        <v>2018</v>
      </c>
      <c r="D148" s="753"/>
      <c r="E148" s="1025"/>
      <c r="F148" s="1026"/>
      <c r="G148" s="1017"/>
      <c r="H148" s="1017"/>
      <c r="I148" s="1018"/>
      <c r="J148" s="1027"/>
      <c r="K148" s="992"/>
    </row>
    <row r="149" spans="1:11" s="766" customFormat="1" ht="44.25" customHeight="1">
      <c r="A149" s="760">
        <v>61</v>
      </c>
      <c r="B149" s="757" t="s">
        <v>896</v>
      </c>
      <c r="C149" s="753" t="s">
        <v>935</v>
      </c>
      <c r="D149" s="753"/>
      <c r="E149" s="780" t="s">
        <v>2019</v>
      </c>
      <c r="F149" s="781" t="s">
        <v>2020</v>
      </c>
      <c r="G149" s="777" t="s">
        <v>2021</v>
      </c>
      <c r="H149" s="753" t="s">
        <v>2022</v>
      </c>
      <c r="I149" s="765" t="s">
        <v>1980</v>
      </c>
      <c r="J149" s="755" t="s">
        <v>2023</v>
      </c>
      <c r="K149" s="756">
        <v>1</v>
      </c>
    </row>
    <row r="150" spans="1:11" s="766" customFormat="1" ht="18" customHeight="1">
      <c r="A150" s="993">
        <v>62</v>
      </c>
      <c r="B150" s="757" t="s">
        <v>2024</v>
      </c>
      <c r="C150" s="753" t="s">
        <v>2025</v>
      </c>
      <c r="D150" s="753"/>
      <c r="E150" s="1020" t="s">
        <v>2026</v>
      </c>
      <c r="F150" s="1021" t="s">
        <v>2027</v>
      </c>
      <c r="G150" s="1012" t="s">
        <v>2028</v>
      </c>
      <c r="H150" s="1022" t="s">
        <v>2029</v>
      </c>
      <c r="I150" s="1018" t="s">
        <v>1960</v>
      </c>
      <c r="J150" s="1014" t="s">
        <v>2030</v>
      </c>
      <c r="K150" s="992">
        <v>1</v>
      </c>
    </row>
    <row r="151" spans="1:11" s="766" customFormat="1" ht="18">
      <c r="A151" s="993"/>
      <c r="B151" s="757" t="s">
        <v>2031</v>
      </c>
      <c r="C151" s="753" t="s">
        <v>935</v>
      </c>
      <c r="D151" s="753"/>
      <c r="E151" s="1020"/>
      <c r="F151" s="1021"/>
      <c r="G151" s="1017"/>
      <c r="H151" s="1023"/>
      <c r="I151" s="1018"/>
      <c r="J151" s="1015"/>
      <c r="K151" s="992"/>
    </row>
    <row r="152" spans="1:11" s="766" customFormat="1" ht="18" customHeight="1">
      <c r="A152" s="993">
        <v>63</v>
      </c>
      <c r="B152" s="757" t="s">
        <v>2032</v>
      </c>
      <c r="C152" s="753" t="s">
        <v>2033</v>
      </c>
      <c r="D152" s="753"/>
      <c r="E152" s="1011" t="s">
        <v>2034</v>
      </c>
      <c r="F152" s="1016" t="s">
        <v>2035</v>
      </c>
      <c r="G152" s="1012" t="s">
        <v>2036</v>
      </c>
      <c r="H152" s="1017" t="s">
        <v>2037</v>
      </c>
      <c r="I152" s="1018" t="s">
        <v>1960</v>
      </c>
      <c r="J152" s="1019" t="s">
        <v>2038</v>
      </c>
      <c r="K152" s="992">
        <v>1</v>
      </c>
    </row>
    <row r="153" spans="1:11" s="766" customFormat="1" ht="18">
      <c r="A153" s="993"/>
      <c r="B153" s="757" t="s">
        <v>1935</v>
      </c>
      <c r="C153" s="753" t="s">
        <v>935</v>
      </c>
      <c r="D153" s="753"/>
      <c r="E153" s="1011"/>
      <c r="F153" s="1016"/>
      <c r="G153" s="1017"/>
      <c r="H153" s="1017"/>
      <c r="I153" s="1018"/>
      <c r="J153" s="991"/>
      <c r="K153" s="992"/>
    </row>
    <row r="154" spans="1:11" s="766" customFormat="1" ht="24.75" customHeight="1">
      <c r="A154" s="993">
        <v>64</v>
      </c>
      <c r="B154" s="757" t="s">
        <v>2039</v>
      </c>
      <c r="C154" s="753" t="s">
        <v>935</v>
      </c>
      <c r="D154" s="753"/>
      <c r="E154" s="1011" t="s">
        <v>2040</v>
      </c>
      <c r="F154" s="997" t="s">
        <v>2041</v>
      </c>
      <c r="G154" s="1012" t="s">
        <v>2042</v>
      </c>
      <c r="H154" s="1013" t="s">
        <v>2043</v>
      </c>
      <c r="I154" s="1004" t="s">
        <v>1105</v>
      </c>
      <c r="J154" s="991" t="s">
        <v>2044</v>
      </c>
      <c r="K154" s="992">
        <v>0.4</v>
      </c>
    </row>
    <row r="155" spans="1:11" s="766" customFormat="1" ht="24.75" customHeight="1">
      <c r="A155" s="993"/>
      <c r="B155" s="757" t="s">
        <v>2045</v>
      </c>
      <c r="C155" s="753" t="s">
        <v>2046</v>
      </c>
      <c r="D155" s="753"/>
      <c r="E155" s="1011"/>
      <c r="F155" s="997"/>
      <c r="G155" s="1012"/>
      <c r="H155" s="1013"/>
      <c r="I155" s="1004"/>
      <c r="J155" s="991"/>
      <c r="K155" s="992"/>
    </row>
    <row r="156" spans="1:11" s="766" customFormat="1" ht="24.75" customHeight="1">
      <c r="A156" s="993"/>
      <c r="B156" s="757" t="s">
        <v>2047</v>
      </c>
      <c r="C156" s="753" t="s">
        <v>2046</v>
      </c>
      <c r="D156" s="753"/>
      <c r="E156" s="1011"/>
      <c r="F156" s="997"/>
      <c r="G156" s="1012"/>
      <c r="H156" s="1013"/>
      <c r="I156" s="1004"/>
      <c r="J156" s="991"/>
      <c r="K156" s="992"/>
    </row>
    <row r="157" spans="1:11" s="766" customFormat="1" ht="24.75" customHeight="1">
      <c r="A157" s="993"/>
      <c r="B157" s="757" t="s">
        <v>2048</v>
      </c>
      <c r="C157" s="753" t="s">
        <v>2046</v>
      </c>
      <c r="D157" s="753"/>
      <c r="E157" s="1011"/>
      <c r="F157" s="997"/>
      <c r="G157" s="1012"/>
      <c r="H157" s="1013"/>
      <c r="I157" s="1004"/>
      <c r="J157" s="991"/>
      <c r="K157" s="992"/>
    </row>
    <row r="158" spans="1:11" s="766" customFormat="1" ht="24.75" customHeight="1">
      <c r="A158" s="993">
        <v>65</v>
      </c>
      <c r="B158" s="757" t="s">
        <v>2049</v>
      </c>
      <c r="C158" s="753" t="s">
        <v>935</v>
      </c>
      <c r="D158" s="753"/>
      <c r="E158" s="994" t="s">
        <v>2050</v>
      </c>
      <c r="F158" s="997" t="s">
        <v>2051</v>
      </c>
      <c r="G158" s="998" t="s">
        <v>2052</v>
      </c>
      <c r="H158" s="1001" t="s">
        <v>2053</v>
      </c>
      <c r="I158" s="1004" t="s">
        <v>1105</v>
      </c>
      <c r="J158" s="1005" t="s">
        <v>2054</v>
      </c>
      <c r="K158" s="1008">
        <v>0.4</v>
      </c>
    </row>
    <row r="159" spans="1:11" s="766" customFormat="1" ht="24.75" customHeight="1">
      <c r="A159" s="993"/>
      <c r="B159" s="757" t="s">
        <v>2055</v>
      </c>
      <c r="C159" s="753" t="s">
        <v>935</v>
      </c>
      <c r="D159" s="753"/>
      <c r="E159" s="995"/>
      <c r="F159" s="997"/>
      <c r="G159" s="999"/>
      <c r="H159" s="1002"/>
      <c r="I159" s="1004"/>
      <c r="J159" s="1006"/>
      <c r="K159" s="1009"/>
    </row>
    <row r="160" spans="1:11" s="766" customFormat="1" ht="24.75" customHeight="1">
      <c r="A160" s="993"/>
      <c r="B160" s="757" t="s">
        <v>2056</v>
      </c>
      <c r="C160" s="753" t="s">
        <v>935</v>
      </c>
      <c r="D160" s="753"/>
      <c r="E160" s="996"/>
      <c r="F160" s="997"/>
      <c r="G160" s="1000"/>
      <c r="H160" s="1003"/>
      <c r="I160" s="1004"/>
      <c r="J160" s="1007"/>
      <c r="K160" s="1010"/>
    </row>
    <row r="161" spans="1:12" s="822" customFormat="1" ht="21.75" customHeight="1">
      <c r="A161" s="950">
        <v>66</v>
      </c>
      <c r="B161" s="819" t="s">
        <v>2099</v>
      </c>
      <c r="C161" s="827" t="s">
        <v>2188</v>
      </c>
      <c r="D161" s="820">
        <v>50</v>
      </c>
      <c r="E161" s="962" t="s">
        <v>2100</v>
      </c>
      <c r="F161" s="962" t="s">
        <v>2101</v>
      </c>
      <c r="G161" s="964" t="s">
        <v>2102</v>
      </c>
      <c r="H161" s="964" t="s">
        <v>2103</v>
      </c>
      <c r="I161" s="989" t="s">
        <v>1960</v>
      </c>
      <c r="J161" s="986" t="s">
        <v>2104</v>
      </c>
      <c r="K161" s="960">
        <v>1</v>
      </c>
      <c r="L161" s="821"/>
    </row>
    <row r="162" spans="1:12" s="822" customFormat="1" ht="21.75" customHeight="1">
      <c r="A162" s="950"/>
      <c r="B162" s="819" t="s">
        <v>1821</v>
      </c>
      <c r="C162" s="827" t="s">
        <v>946</v>
      </c>
      <c r="D162" s="820">
        <v>50</v>
      </c>
      <c r="E162" s="988"/>
      <c r="F162" s="963"/>
      <c r="G162" s="977"/>
      <c r="H162" s="977"/>
      <c r="I162" s="990"/>
      <c r="J162" s="987"/>
      <c r="K162" s="961"/>
      <c r="L162" s="821"/>
    </row>
    <row r="163" spans="1:12" s="822" customFormat="1" ht="21.75" customHeight="1">
      <c r="A163" s="950">
        <v>67</v>
      </c>
      <c r="B163" s="823" t="s">
        <v>2105</v>
      </c>
      <c r="C163" s="827" t="s">
        <v>2188</v>
      </c>
      <c r="D163" s="820">
        <v>50</v>
      </c>
      <c r="E163" s="962" t="s">
        <v>2106</v>
      </c>
      <c r="F163" s="962" t="s">
        <v>2107</v>
      </c>
      <c r="G163" s="964" t="s">
        <v>2108</v>
      </c>
      <c r="H163" s="972" t="s">
        <v>2109</v>
      </c>
      <c r="I163" s="962" t="s">
        <v>1960</v>
      </c>
      <c r="J163" s="954" t="s">
        <v>2110</v>
      </c>
      <c r="K163" s="960">
        <v>1</v>
      </c>
      <c r="L163" s="821"/>
    </row>
    <row r="164" spans="1:12" s="822" customFormat="1" ht="54" customHeight="1">
      <c r="A164" s="950"/>
      <c r="B164" s="823" t="s">
        <v>2111</v>
      </c>
      <c r="C164" s="827" t="s">
        <v>946</v>
      </c>
      <c r="D164" s="820">
        <v>50</v>
      </c>
      <c r="E164" s="988"/>
      <c r="F164" s="963"/>
      <c r="G164" s="977"/>
      <c r="H164" s="973"/>
      <c r="I164" s="963"/>
      <c r="J164" s="971"/>
      <c r="K164" s="961"/>
      <c r="L164" s="821"/>
    </row>
    <row r="165" spans="1:12" s="822" customFormat="1" ht="21.75" customHeight="1">
      <c r="A165" s="950">
        <v>68</v>
      </c>
      <c r="B165" s="823" t="s">
        <v>2112</v>
      </c>
      <c r="C165" s="827" t="s">
        <v>2189</v>
      </c>
      <c r="D165" s="820">
        <v>50</v>
      </c>
      <c r="E165" s="962" t="s">
        <v>2113</v>
      </c>
      <c r="F165" s="962" t="s">
        <v>2114</v>
      </c>
      <c r="G165" s="824" t="s">
        <v>2115</v>
      </c>
      <c r="H165" s="824" t="s">
        <v>2116</v>
      </c>
      <c r="I165" s="962" t="s">
        <v>1105</v>
      </c>
      <c r="J165" s="958" t="s">
        <v>2117</v>
      </c>
      <c r="K165" s="960">
        <v>0.4</v>
      </c>
      <c r="L165" s="821"/>
    </row>
    <row r="166" spans="1:12" s="822" customFormat="1" ht="31.5" customHeight="1">
      <c r="A166" s="950"/>
      <c r="B166" s="823" t="s">
        <v>1813</v>
      </c>
      <c r="C166" s="827" t="s">
        <v>946</v>
      </c>
      <c r="D166" s="820">
        <v>50</v>
      </c>
      <c r="E166" s="963"/>
      <c r="F166" s="963"/>
      <c r="G166" s="825"/>
      <c r="H166" s="825"/>
      <c r="I166" s="963"/>
      <c r="J166" s="959"/>
      <c r="K166" s="961"/>
      <c r="L166" s="821"/>
    </row>
    <row r="167" spans="1:12" s="822" customFormat="1" ht="21.75" customHeight="1">
      <c r="A167" s="979">
        <v>69</v>
      </c>
      <c r="B167" s="823" t="s">
        <v>2118</v>
      </c>
      <c r="C167" s="827" t="s">
        <v>946</v>
      </c>
      <c r="D167" s="820">
        <v>50</v>
      </c>
      <c r="E167" s="962" t="s">
        <v>2119</v>
      </c>
      <c r="F167" s="962" t="s">
        <v>2120</v>
      </c>
      <c r="G167" s="964" t="s">
        <v>2121</v>
      </c>
      <c r="H167" s="985" t="s">
        <v>2122</v>
      </c>
      <c r="I167" s="962" t="s">
        <v>1960</v>
      </c>
      <c r="J167" s="958" t="s">
        <v>2123</v>
      </c>
      <c r="K167" s="960">
        <v>1</v>
      </c>
      <c r="L167" s="821"/>
    </row>
    <row r="168" spans="1:12" s="822" customFormat="1" ht="21.75" customHeight="1">
      <c r="A168" s="983"/>
      <c r="B168" s="823" t="s">
        <v>1821</v>
      </c>
      <c r="C168" s="827" t="s">
        <v>946</v>
      </c>
      <c r="D168" s="820"/>
      <c r="E168" s="984"/>
      <c r="F168" s="984"/>
      <c r="G168" s="975"/>
      <c r="H168" s="984"/>
      <c r="I168" s="984"/>
      <c r="J168" s="978"/>
      <c r="K168" s="970"/>
      <c r="L168" s="821"/>
    </row>
    <row r="169" spans="1:12" s="822" customFormat="1" ht="21.75" customHeight="1">
      <c r="A169" s="983"/>
      <c r="B169" s="826" t="s">
        <v>2124</v>
      </c>
      <c r="C169" s="827" t="s">
        <v>2125</v>
      </c>
      <c r="D169" s="820"/>
      <c r="E169" s="984"/>
      <c r="F169" s="984"/>
      <c r="G169" s="975"/>
      <c r="H169" s="984"/>
      <c r="I169" s="984"/>
      <c r="J169" s="978"/>
      <c r="K169" s="970"/>
      <c r="L169" s="821"/>
    </row>
    <row r="170" spans="1:12" s="822" customFormat="1" ht="21.75" customHeight="1">
      <c r="A170" s="980"/>
      <c r="B170" s="826" t="s">
        <v>2126</v>
      </c>
      <c r="C170" s="827" t="s">
        <v>2127</v>
      </c>
      <c r="D170" s="820"/>
      <c r="E170" s="971"/>
      <c r="F170" s="971"/>
      <c r="G170" s="965"/>
      <c r="H170" s="971"/>
      <c r="I170" s="971"/>
      <c r="J170" s="959"/>
      <c r="K170" s="961"/>
      <c r="L170" s="821"/>
    </row>
    <row r="171" spans="1:12" s="822" customFormat="1" ht="21.75" customHeight="1">
      <c r="A171" s="979">
        <v>70</v>
      </c>
      <c r="B171" s="826" t="s">
        <v>2128</v>
      </c>
      <c r="C171" s="827" t="s">
        <v>2189</v>
      </c>
      <c r="D171" s="820">
        <v>50</v>
      </c>
      <c r="E171" s="962" t="s">
        <v>2129</v>
      </c>
      <c r="F171" s="962" t="s">
        <v>2130</v>
      </c>
      <c r="G171" s="964" t="s">
        <v>2131</v>
      </c>
      <c r="H171" s="964" t="s">
        <v>2132</v>
      </c>
      <c r="I171" s="962" t="s">
        <v>1105</v>
      </c>
      <c r="J171" s="981" t="s">
        <v>2133</v>
      </c>
      <c r="K171" s="960">
        <v>0.4</v>
      </c>
      <c r="L171" s="821"/>
    </row>
    <row r="172" spans="1:12" s="822" customFormat="1" ht="31.5" customHeight="1">
      <c r="A172" s="980"/>
      <c r="B172" s="826" t="s">
        <v>875</v>
      </c>
      <c r="C172" s="827" t="s">
        <v>946</v>
      </c>
      <c r="D172" s="820">
        <v>50</v>
      </c>
      <c r="E172" s="963"/>
      <c r="F172" s="963"/>
      <c r="G172" s="965"/>
      <c r="H172" s="965"/>
      <c r="I172" s="963"/>
      <c r="J172" s="982"/>
      <c r="K172" s="961"/>
      <c r="L172" s="821"/>
    </row>
    <row r="173" spans="1:12" s="822" customFormat="1" ht="21.75" customHeight="1">
      <c r="A173" s="950">
        <v>71</v>
      </c>
      <c r="B173" s="826" t="s">
        <v>2134</v>
      </c>
      <c r="C173" s="827" t="s">
        <v>946</v>
      </c>
      <c r="D173" s="820"/>
      <c r="E173" s="962" t="s">
        <v>2135</v>
      </c>
      <c r="F173" s="962" t="s">
        <v>2136</v>
      </c>
      <c r="G173" s="964" t="s">
        <v>2108</v>
      </c>
      <c r="H173" s="972" t="s">
        <v>2109</v>
      </c>
      <c r="I173" s="962" t="s">
        <v>1105</v>
      </c>
      <c r="J173" s="968" t="s">
        <v>2137</v>
      </c>
      <c r="K173" s="960">
        <v>0.4</v>
      </c>
      <c r="L173" s="821"/>
    </row>
    <row r="174" spans="1:12" s="822" customFormat="1" ht="21.75" customHeight="1">
      <c r="A174" s="950"/>
      <c r="B174" s="826" t="s">
        <v>2138</v>
      </c>
      <c r="C174" s="827" t="s">
        <v>2189</v>
      </c>
      <c r="D174" s="820"/>
      <c r="E174" s="974"/>
      <c r="F174" s="974"/>
      <c r="G174" s="975"/>
      <c r="H174" s="976"/>
      <c r="I174" s="974"/>
      <c r="J174" s="969"/>
      <c r="K174" s="970"/>
      <c r="L174" s="821"/>
    </row>
    <row r="175" spans="1:12" s="822" customFormat="1" ht="21.75" customHeight="1">
      <c r="A175" s="950"/>
      <c r="B175" s="826" t="s">
        <v>1521</v>
      </c>
      <c r="C175" s="827" t="s">
        <v>946</v>
      </c>
      <c r="D175" s="820"/>
      <c r="E175" s="974"/>
      <c r="F175" s="974"/>
      <c r="G175" s="975"/>
      <c r="H175" s="976"/>
      <c r="I175" s="974"/>
      <c r="J175" s="969"/>
      <c r="K175" s="970"/>
      <c r="L175" s="821"/>
    </row>
    <row r="176" spans="1:12" s="822" customFormat="1" ht="21.75" customHeight="1">
      <c r="A176" s="950"/>
      <c r="B176" s="826" t="s">
        <v>2139</v>
      </c>
      <c r="C176" s="827" t="s">
        <v>2140</v>
      </c>
      <c r="D176" s="820"/>
      <c r="E176" s="963"/>
      <c r="F176" s="963"/>
      <c r="G176" s="965"/>
      <c r="H176" s="977"/>
      <c r="I176" s="963"/>
      <c r="J176" s="969"/>
      <c r="K176" s="961"/>
      <c r="L176" s="821"/>
    </row>
    <row r="177" spans="1:12" s="822" customFormat="1" ht="21.75" customHeight="1">
      <c r="A177" s="950">
        <v>72</v>
      </c>
      <c r="B177" s="826" t="s">
        <v>2141</v>
      </c>
      <c r="C177" s="827" t="s">
        <v>2189</v>
      </c>
      <c r="D177" s="820">
        <v>50</v>
      </c>
      <c r="E177" s="962" t="s">
        <v>2142</v>
      </c>
      <c r="F177" s="962" t="s">
        <v>2143</v>
      </c>
      <c r="G177" s="964" t="s">
        <v>2144</v>
      </c>
      <c r="H177" s="972" t="s">
        <v>2145</v>
      </c>
      <c r="I177" s="962" t="s">
        <v>2146</v>
      </c>
      <c r="J177" s="958" t="s">
        <v>2147</v>
      </c>
      <c r="K177" s="960">
        <v>0.4</v>
      </c>
      <c r="L177" s="821"/>
    </row>
    <row r="178" spans="1:12" s="822" customFormat="1" ht="30.75" customHeight="1">
      <c r="A178" s="950"/>
      <c r="B178" s="826" t="s">
        <v>1521</v>
      </c>
      <c r="C178" s="827" t="s">
        <v>946</v>
      </c>
      <c r="D178" s="820">
        <v>50</v>
      </c>
      <c r="E178" s="971"/>
      <c r="F178" s="971"/>
      <c r="G178" s="965"/>
      <c r="H178" s="973"/>
      <c r="I178" s="971"/>
      <c r="J178" s="959"/>
      <c r="K178" s="961"/>
      <c r="L178" s="821"/>
    </row>
    <row r="179" spans="1:12" s="822" customFormat="1" ht="21.75" customHeight="1">
      <c r="A179" s="950">
        <v>73</v>
      </c>
      <c r="B179" s="826" t="s">
        <v>2148</v>
      </c>
      <c r="C179" s="827" t="s">
        <v>946</v>
      </c>
      <c r="D179" s="820">
        <v>50</v>
      </c>
      <c r="E179" s="962" t="s">
        <v>2149</v>
      </c>
      <c r="F179" s="962" t="s">
        <v>2150</v>
      </c>
      <c r="G179" s="964" t="s">
        <v>2108</v>
      </c>
      <c r="H179" s="966" t="s">
        <v>2109</v>
      </c>
      <c r="I179" s="962" t="s">
        <v>1105</v>
      </c>
      <c r="J179" s="958" t="s">
        <v>2151</v>
      </c>
      <c r="K179" s="960">
        <v>0.4</v>
      </c>
      <c r="L179" s="821"/>
    </row>
    <row r="180" spans="1:12" s="822" customFormat="1" ht="30" customHeight="1">
      <c r="A180" s="950"/>
      <c r="B180" s="826" t="s">
        <v>2152</v>
      </c>
      <c r="C180" s="827" t="s">
        <v>946</v>
      </c>
      <c r="D180" s="820">
        <v>50</v>
      </c>
      <c r="E180" s="963"/>
      <c r="F180" s="963"/>
      <c r="G180" s="965"/>
      <c r="H180" s="967"/>
      <c r="I180" s="963"/>
      <c r="J180" s="959"/>
      <c r="K180" s="961"/>
      <c r="L180" s="821"/>
    </row>
    <row r="181" spans="1:12" s="822" customFormat="1" ht="21.75" customHeight="1">
      <c r="A181" s="950">
        <v>74</v>
      </c>
      <c r="B181" s="826" t="s">
        <v>2148</v>
      </c>
      <c r="C181" s="827" t="s">
        <v>2189</v>
      </c>
      <c r="D181" s="820">
        <v>50</v>
      </c>
      <c r="E181" s="962" t="s">
        <v>2153</v>
      </c>
      <c r="F181" s="962" t="s">
        <v>2150</v>
      </c>
      <c r="G181" s="964" t="s">
        <v>2108</v>
      </c>
      <c r="H181" s="966" t="s">
        <v>2109</v>
      </c>
      <c r="I181" s="962" t="s">
        <v>1105</v>
      </c>
      <c r="J181" s="958" t="s">
        <v>2154</v>
      </c>
      <c r="K181" s="960">
        <v>0.4</v>
      </c>
      <c r="L181" s="821"/>
    </row>
    <row r="182" spans="1:12" s="822" customFormat="1" ht="31.5" customHeight="1">
      <c r="A182" s="950"/>
      <c r="B182" s="826" t="s">
        <v>2152</v>
      </c>
      <c r="C182" s="827" t="s">
        <v>946</v>
      </c>
      <c r="D182" s="820">
        <v>50</v>
      </c>
      <c r="E182" s="963"/>
      <c r="F182" s="963"/>
      <c r="G182" s="965"/>
      <c r="H182" s="967"/>
      <c r="I182" s="963"/>
      <c r="J182" s="959"/>
      <c r="K182" s="961"/>
      <c r="L182" s="821"/>
    </row>
    <row r="183" spans="1:12" s="822" customFormat="1" ht="21.75" customHeight="1">
      <c r="A183" s="950">
        <v>75</v>
      </c>
      <c r="B183" s="826" t="s">
        <v>2156</v>
      </c>
      <c r="C183" s="827" t="s">
        <v>2189</v>
      </c>
      <c r="D183" s="820">
        <v>50</v>
      </c>
      <c r="E183" s="951" t="s">
        <v>2157</v>
      </c>
      <c r="F183" s="951" t="s">
        <v>2158</v>
      </c>
      <c r="G183" s="952" t="s">
        <v>2159</v>
      </c>
      <c r="H183" s="957" t="s">
        <v>2155</v>
      </c>
      <c r="I183" s="951" t="s">
        <v>1105</v>
      </c>
      <c r="J183" s="953" t="s">
        <v>2160</v>
      </c>
      <c r="K183" s="949">
        <v>0.4</v>
      </c>
      <c r="L183" s="821"/>
    </row>
    <row r="184" spans="1:12" s="822" customFormat="1" ht="49.5" customHeight="1">
      <c r="A184" s="950"/>
      <c r="B184" s="826" t="s">
        <v>1836</v>
      </c>
      <c r="C184" s="827" t="s">
        <v>946</v>
      </c>
      <c r="D184" s="820">
        <v>50</v>
      </c>
      <c r="E184" s="951"/>
      <c r="F184" s="951"/>
      <c r="G184" s="952"/>
      <c r="H184" s="957"/>
      <c r="I184" s="951"/>
      <c r="J184" s="953"/>
      <c r="K184" s="949"/>
      <c r="L184" s="821"/>
    </row>
    <row r="185" spans="1:12" s="822" customFormat="1" ht="70.5" customHeight="1">
      <c r="A185" s="828">
        <v>76</v>
      </c>
      <c r="B185" s="826" t="s">
        <v>2161</v>
      </c>
      <c r="C185" s="827" t="s">
        <v>2188</v>
      </c>
      <c r="D185" s="820">
        <v>100</v>
      </c>
      <c r="E185" s="826" t="s">
        <v>2162</v>
      </c>
      <c r="F185" s="826" t="s">
        <v>2163</v>
      </c>
      <c r="G185" s="820" t="s">
        <v>2164</v>
      </c>
      <c r="H185" s="829" t="s">
        <v>2109</v>
      </c>
      <c r="I185" s="826" t="s">
        <v>1105</v>
      </c>
      <c r="J185" s="830" t="s">
        <v>2165</v>
      </c>
      <c r="K185" s="831">
        <v>0.4</v>
      </c>
      <c r="L185" s="821"/>
    </row>
    <row r="186" spans="1:12" s="822" customFormat="1" ht="21.75" customHeight="1">
      <c r="A186" s="950">
        <v>77</v>
      </c>
      <c r="B186" s="826" t="s">
        <v>2166</v>
      </c>
      <c r="C186" s="952" t="s">
        <v>2190</v>
      </c>
      <c r="D186" s="820"/>
      <c r="E186" s="951" t="s">
        <v>2167</v>
      </c>
      <c r="F186" s="951" t="s">
        <v>2168</v>
      </c>
      <c r="G186" s="952" t="s">
        <v>2108</v>
      </c>
      <c r="H186" s="957" t="s">
        <v>2109</v>
      </c>
      <c r="I186" s="951" t="s">
        <v>1105</v>
      </c>
      <c r="J186" s="953" t="s">
        <v>2169</v>
      </c>
      <c r="K186" s="949">
        <v>0.4</v>
      </c>
      <c r="L186" s="821"/>
    </row>
    <row r="187" spans="1:12" s="822" customFormat="1" ht="21.75" customHeight="1">
      <c r="A187" s="950"/>
      <c r="B187" s="826" t="s">
        <v>2170</v>
      </c>
      <c r="C187" s="952"/>
      <c r="D187" s="820"/>
      <c r="E187" s="951"/>
      <c r="F187" s="951"/>
      <c r="G187" s="952"/>
      <c r="H187" s="957"/>
      <c r="I187" s="951"/>
      <c r="J187" s="953"/>
      <c r="K187" s="949"/>
      <c r="L187" s="821"/>
    </row>
    <row r="188" spans="1:12" s="822" customFormat="1" ht="21.75" customHeight="1">
      <c r="A188" s="950"/>
      <c r="B188" s="826" t="s">
        <v>2171</v>
      </c>
      <c r="C188" s="952"/>
      <c r="D188" s="820"/>
      <c r="E188" s="951"/>
      <c r="F188" s="951"/>
      <c r="G188" s="952"/>
      <c r="H188" s="957"/>
      <c r="I188" s="951"/>
      <c r="J188" s="953"/>
      <c r="K188" s="949"/>
      <c r="L188" s="821"/>
    </row>
    <row r="189" spans="1:12" s="822" customFormat="1" ht="21.75" customHeight="1">
      <c r="A189" s="950"/>
      <c r="B189" s="826" t="s">
        <v>2172</v>
      </c>
      <c r="C189" s="827" t="s">
        <v>946</v>
      </c>
      <c r="D189" s="820"/>
      <c r="E189" s="951"/>
      <c r="F189" s="951"/>
      <c r="G189" s="952"/>
      <c r="H189" s="957"/>
      <c r="I189" s="951"/>
      <c r="J189" s="953"/>
      <c r="K189" s="949"/>
      <c r="L189" s="821"/>
    </row>
    <row r="190" spans="1:12" s="822" customFormat="1" ht="21.75" customHeight="1">
      <c r="A190" s="950">
        <v>78</v>
      </c>
      <c r="B190" s="826" t="s">
        <v>2173</v>
      </c>
      <c r="C190" s="827" t="s">
        <v>2189</v>
      </c>
      <c r="D190" s="820"/>
      <c r="E190" s="951" t="s">
        <v>2174</v>
      </c>
      <c r="F190" s="951" t="s">
        <v>2175</v>
      </c>
      <c r="G190" s="952" t="s">
        <v>2176</v>
      </c>
      <c r="H190" s="952" t="s">
        <v>2177</v>
      </c>
      <c r="I190" s="951" t="s">
        <v>1105</v>
      </c>
      <c r="J190" s="954" t="s">
        <v>2178</v>
      </c>
      <c r="K190" s="949">
        <v>0.4</v>
      </c>
      <c r="L190" s="821"/>
    </row>
    <row r="191" spans="1:12" s="822" customFormat="1" ht="21.75" customHeight="1">
      <c r="A191" s="950"/>
      <c r="B191" s="826" t="s">
        <v>2179</v>
      </c>
      <c r="C191" s="827" t="s">
        <v>2188</v>
      </c>
      <c r="D191" s="820"/>
      <c r="E191" s="951"/>
      <c r="F191" s="951"/>
      <c r="G191" s="952"/>
      <c r="H191" s="952"/>
      <c r="I191" s="951"/>
      <c r="J191" s="955"/>
      <c r="K191" s="949"/>
      <c r="L191" s="821"/>
    </row>
    <row r="192" spans="1:12" s="822" customFormat="1" ht="21.75" customHeight="1">
      <c r="A192" s="950"/>
      <c r="B192" s="826" t="s">
        <v>1807</v>
      </c>
      <c r="C192" s="827" t="s">
        <v>946</v>
      </c>
      <c r="D192" s="820"/>
      <c r="E192" s="951"/>
      <c r="F192" s="951"/>
      <c r="G192" s="952"/>
      <c r="H192" s="952"/>
      <c r="I192" s="951"/>
      <c r="J192" s="956"/>
      <c r="K192" s="949"/>
      <c r="L192" s="821"/>
    </row>
    <row r="193" spans="1:12" s="822" customFormat="1" ht="21.75" customHeight="1">
      <c r="A193" s="950">
        <v>79</v>
      </c>
      <c r="B193" s="826" t="s">
        <v>2180</v>
      </c>
      <c r="C193" s="827" t="s">
        <v>2188</v>
      </c>
      <c r="D193" s="820"/>
      <c r="E193" s="951" t="s">
        <v>2181</v>
      </c>
      <c r="F193" s="951" t="s">
        <v>2182</v>
      </c>
      <c r="G193" s="952" t="s">
        <v>2183</v>
      </c>
      <c r="H193" s="952" t="s">
        <v>2184</v>
      </c>
      <c r="I193" s="951" t="s">
        <v>1105</v>
      </c>
      <c r="J193" s="951" t="s">
        <v>2185</v>
      </c>
      <c r="K193" s="949">
        <v>0.4</v>
      </c>
      <c r="L193" s="821"/>
    </row>
    <row r="194" spans="1:12" s="822" customFormat="1" ht="21.75" customHeight="1">
      <c r="A194" s="950"/>
      <c r="B194" s="826" t="s">
        <v>1838</v>
      </c>
      <c r="C194" s="827" t="s">
        <v>946</v>
      </c>
      <c r="D194" s="820"/>
      <c r="E194" s="951"/>
      <c r="F194" s="951"/>
      <c r="G194" s="952"/>
      <c r="H194" s="952"/>
      <c r="I194" s="951"/>
      <c r="J194" s="951"/>
      <c r="K194" s="949"/>
      <c r="L194" s="821"/>
    </row>
    <row r="195" spans="1:12" s="822" customFormat="1" ht="21.75" customHeight="1">
      <c r="A195" s="950"/>
      <c r="B195" s="826" t="s">
        <v>2186</v>
      </c>
      <c r="C195" s="827" t="s">
        <v>2125</v>
      </c>
      <c r="D195" s="820"/>
      <c r="E195" s="951"/>
      <c r="F195" s="951"/>
      <c r="G195" s="952"/>
      <c r="H195" s="952"/>
      <c r="I195" s="951"/>
      <c r="J195" s="951"/>
      <c r="K195" s="949"/>
      <c r="L195" s="821"/>
    </row>
    <row r="196" spans="1:11" ht="23.25">
      <c r="A196" s="346" t="s">
        <v>2187</v>
      </c>
      <c r="B196" s="347"/>
      <c r="C196" s="347"/>
      <c r="D196" s="347"/>
      <c r="E196" s="347"/>
      <c r="F196" s="347"/>
      <c r="G196" s="348"/>
      <c r="H196" s="349"/>
      <c r="I196" s="350"/>
      <c r="J196" s="351"/>
      <c r="K196" s="352"/>
    </row>
    <row r="197" spans="1:11" ht="21" customHeight="1">
      <c r="A197" s="1132" t="s">
        <v>957</v>
      </c>
      <c r="B197" s="1133"/>
      <c r="C197" s="1133"/>
      <c r="D197" s="1133"/>
      <c r="E197" s="1133"/>
      <c r="F197" s="1133"/>
      <c r="G197" s="1133"/>
      <c r="H197" s="1133"/>
      <c r="I197" s="1133"/>
      <c r="J197" s="1133"/>
      <c r="K197" s="1134"/>
    </row>
    <row r="198" spans="1:11" ht="21">
      <c r="A198" s="666" t="s">
        <v>1774</v>
      </c>
      <c r="B198" s="405"/>
      <c r="C198" s="405"/>
      <c r="D198" s="405"/>
      <c r="E198" s="405"/>
      <c r="F198" s="405"/>
      <c r="G198" s="405"/>
      <c r="H198" s="406"/>
      <c r="I198" s="405"/>
      <c r="J198" s="405"/>
      <c r="K198" s="407"/>
    </row>
    <row r="199" spans="1:11" ht="23.25">
      <c r="A199" s="353" t="s">
        <v>1772</v>
      </c>
      <c r="B199" s="354"/>
      <c r="C199" s="355"/>
      <c r="D199" s="355"/>
      <c r="E199" s="355"/>
      <c r="F199" s="355"/>
      <c r="G199" s="355"/>
      <c r="H199" s="356"/>
      <c r="I199" s="334"/>
      <c r="J199" s="357"/>
      <c r="K199" s="132" t="s">
        <v>1773</v>
      </c>
    </row>
    <row r="200" spans="1:11" ht="23.25">
      <c r="A200" s="358" t="s">
        <v>344</v>
      </c>
      <c r="B200" s="355"/>
      <c r="C200" s="355"/>
      <c r="D200" s="355"/>
      <c r="E200" s="355"/>
      <c r="F200" s="355"/>
      <c r="G200" s="355"/>
      <c r="H200" s="359"/>
      <c r="I200" s="334"/>
      <c r="J200" s="357"/>
      <c r="K200" s="132" t="s">
        <v>958</v>
      </c>
    </row>
    <row r="201" spans="1:11" ht="23.25">
      <c r="A201" s="360"/>
      <c r="B201" s="361"/>
      <c r="C201" s="361"/>
      <c r="D201" s="361"/>
      <c r="E201" s="361"/>
      <c r="F201" s="361"/>
      <c r="G201" s="361"/>
      <c r="H201" s="362"/>
      <c r="I201" s="363"/>
      <c r="J201" s="336"/>
      <c r="K201" s="259" t="s">
        <v>959</v>
      </c>
    </row>
    <row r="202" spans="1:9" ht="23.25">
      <c r="A202" s="1135"/>
      <c r="B202" s="1135"/>
      <c r="C202" s="1135"/>
      <c r="D202" s="356"/>
      <c r="E202" s="355"/>
      <c r="F202" s="355"/>
      <c r="G202" s="355"/>
      <c r="H202" s="356"/>
      <c r="I202" s="355"/>
    </row>
  </sheetData>
  <sheetProtection/>
  <autoFilter ref="A6:K201"/>
  <mergeCells count="482">
    <mergeCell ref="H118:H119"/>
    <mergeCell ref="I118:I119"/>
    <mergeCell ref="J115:J117"/>
    <mergeCell ref="K115:K117"/>
    <mergeCell ref="A197:K197"/>
    <mergeCell ref="A202:C202"/>
    <mergeCell ref="J118:J119"/>
    <mergeCell ref="K118:K119"/>
    <mergeCell ref="A118:A119"/>
    <mergeCell ref="E118:E119"/>
    <mergeCell ref="F118:F119"/>
    <mergeCell ref="G118:G119"/>
    <mergeCell ref="A115:A117"/>
    <mergeCell ref="E115:E117"/>
    <mergeCell ref="F115:F117"/>
    <mergeCell ref="G115:G117"/>
    <mergeCell ref="H115:H117"/>
    <mergeCell ref="I115:I117"/>
    <mergeCell ref="J106:J109"/>
    <mergeCell ref="K106:K109"/>
    <mergeCell ref="A111:A114"/>
    <mergeCell ref="E111:E114"/>
    <mergeCell ref="F111:F114"/>
    <mergeCell ref="G111:G114"/>
    <mergeCell ref="H111:H114"/>
    <mergeCell ref="I111:I114"/>
    <mergeCell ref="J111:J114"/>
    <mergeCell ref="K111:K114"/>
    <mergeCell ref="A106:A109"/>
    <mergeCell ref="E106:E109"/>
    <mergeCell ref="F106:F109"/>
    <mergeCell ref="G106:G109"/>
    <mergeCell ref="H106:H109"/>
    <mergeCell ref="I106:I109"/>
    <mergeCell ref="J101:J103"/>
    <mergeCell ref="K101:K103"/>
    <mergeCell ref="A104:A105"/>
    <mergeCell ref="E104:E105"/>
    <mergeCell ref="F104:F105"/>
    <mergeCell ref="G104:G105"/>
    <mergeCell ref="H104:H105"/>
    <mergeCell ref="I104:I105"/>
    <mergeCell ref="J104:J105"/>
    <mergeCell ref="K104:K105"/>
    <mergeCell ref="A101:A103"/>
    <mergeCell ref="E101:E103"/>
    <mergeCell ref="F101:F103"/>
    <mergeCell ref="G101:G103"/>
    <mergeCell ref="H101:H103"/>
    <mergeCell ref="I101:I103"/>
    <mergeCell ref="J92:J96"/>
    <mergeCell ref="K92:K96"/>
    <mergeCell ref="A97:A100"/>
    <mergeCell ref="E97:E100"/>
    <mergeCell ref="F97:F100"/>
    <mergeCell ref="G97:G100"/>
    <mergeCell ref="H97:H100"/>
    <mergeCell ref="I97:I100"/>
    <mergeCell ref="J97:J100"/>
    <mergeCell ref="K97:K100"/>
    <mergeCell ref="A92:A96"/>
    <mergeCell ref="E92:E96"/>
    <mergeCell ref="F92:F96"/>
    <mergeCell ref="G92:G96"/>
    <mergeCell ref="H92:H96"/>
    <mergeCell ref="I92:I96"/>
    <mergeCell ref="J86:J88"/>
    <mergeCell ref="K86:K88"/>
    <mergeCell ref="A89:A91"/>
    <mergeCell ref="E89:E91"/>
    <mergeCell ref="F89:F91"/>
    <mergeCell ref="G89:G91"/>
    <mergeCell ref="H89:H91"/>
    <mergeCell ref="I89:I91"/>
    <mergeCell ref="J89:J91"/>
    <mergeCell ref="K89:K91"/>
    <mergeCell ref="A86:A88"/>
    <mergeCell ref="E86:E88"/>
    <mergeCell ref="F86:F88"/>
    <mergeCell ref="G86:G88"/>
    <mergeCell ref="H86:H88"/>
    <mergeCell ref="I86:I88"/>
    <mergeCell ref="J81:J83"/>
    <mergeCell ref="K81:K83"/>
    <mergeCell ref="A84:A85"/>
    <mergeCell ref="E84:E85"/>
    <mergeCell ref="F84:F85"/>
    <mergeCell ref="G84:G85"/>
    <mergeCell ref="H84:H85"/>
    <mergeCell ref="I84:I85"/>
    <mergeCell ref="J84:J85"/>
    <mergeCell ref="K84:K85"/>
    <mergeCell ref="A81:A83"/>
    <mergeCell ref="E81:E83"/>
    <mergeCell ref="F81:F83"/>
    <mergeCell ref="G81:G83"/>
    <mergeCell ref="H81:H83"/>
    <mergeCell ref="I81:I83"/>
    <mergeCell ref="J76:J77"/>
    <mergeCell ref="K76:K77"/>
    <mergeCell ref="A78:A79"/>
    <mergeCell ref="E78:E79"/>
    <mergeCell ref="F78:F79"/>
    <mergeCell ref="G78:G79"/>
    <mergeCell ref="H78:H79"/>
    <mergeCell ref="I78:I79"/>
    <mergeCell ref="J78:J79"/>
    <mergeCell ref="K78:K79"/>
    <mergeCell ref="A76:A77"/>
    <mergeCell ref="E76:E77"/>
    <mergeCell ref="F76:F77"/>
    <mergeCell ref="G76:G77"/>
    <mergeCell ref="H76:H77"/>
    <mergeCell ref="I76:I77"/>
    <mergeCell ref="J70:J71"/>
    <mergeCell ref="K70:K71"/>
    <mergeCell ref="A73:A75"/>
    <mergeCell ref="E73:E75"/>
    <mergeCell ref="F73:F75"/>
    <mergeCell ref="G73:G75"/>
    <mergeCell ref="H73:H75"/>
    <mergeCell ref="I73:I75"/>
    <mergeCell ref="J73:J75"/>
    <mergeCell ref="K73:K75"/>
    <mergeCell ref="A70:A71"/>
    <mergeCell ref="E70:E71"/>
    <mergeCell ref="F70:F71"/>
    <mergeCell ref="G70:G71"/>
    <mergeCell ref="H70:H71"/>
    <mergeCell ref="I70:I71"/>
    <mergeCell ref="J65:J67"/>
    <mergeCell ref="K65:K67"/>
    <mergeCell ref="A68:A69"/>
    <mergeCell ref="E68:E69"/>
    <mergeCell ref="F68:F69"/>
    <mergeCell ref="G68:G69"/>
    <mergeCell ref="H68:H69"/>
    <mergeCell ref="I68:I69"/>
    <mergeCell ref="J68:J69"/>
    <mergeCell ref="K68:K69"/>
    <mergeCell ref="A65:A67"/>
    <mergeCell ref="E65:E67"/>
    <mergeCell ref="F65:F67"/>
    <mergeCell ref="G65:G67"/>
    <mergeCell ref="H65:H67"/>
    <mergeCell ref="I65:I67"/>
    <mergeCell ref="J55:J57"/>
    <mergeCell ref="K55:K57"/>
    <mergeCell ref="A59:A63"/>
    <mergeCell ref="E59:E63"/>
    <mergeCell ref="F59:F63"/>
    <mergeCell ref="G59:G63"/>
    <mergeCell ref="H59:H63"/>
    <mergeCell ref="I59:I63"/>
    <mergeCell ref="J59:J63"/>
    <mergeCell ref="K59:K63"/>
    <mergeCell ref="A55:A57"/>
    <mergeCell ref="E55:E57"/>
    <mergeCell ref="F55:F57"/>
    <mergeCell ref="G55:G57"/>
    <mergeCell ref="H55:H57"/>
    <mergeCell ref="I55:I57"/>
    <mergeCell ref="J49:J51"/>
    <mergeCell ref="K49:K51"/>
    <mergeCell ref="A52:A54"/>
    <mergeCell ref="E52:E54"/>
    <mergeCell ref="F52:F54"/>
    <mergeCell ref="G52:G54"/>
    <mergeCell ref="H52:H54"/>
    <mergeCell ref="I52:I54"/>
    <mergeCell ref="J52:J54"/>
    <mergeCell ref="K52:K54"/>
    <mergeCell ref="A49:A51"/>
    <mergeCell ref="E49:E51"/>
    <mergeCell ref="F49:F51"/>
    <mergeCell ref="G49:G51"/>
    <mergeCell ref="H49:H51"/>
    <mergeCell ref="I49:I51"/>
    <mergeCell ref="J42:J44"/>
    <mergeCell ref="K42:K44"/>
    <mergeCell ref="A46:A48"/>
    <mergeCell ref="E46:E48"/>
    <mergeCell ref="F46:F48"/>
    <mergeCell ref="G46:G48"/>
    <mergeCell ref="H46:H48"/>
    <mergeCell ref="I46:I48"/>
    <mergeCell ref="J46:J48"/>
    <mergeCell ref="K46:K48"/>
    <mergeCell ref="A42:A44"/>
    <mergeCell ref="E42:E44"/>
    <mergeCell ref="F42:F44"/>
    <mergeCell ref="G42:G44"/>
    <mergeCell ref="H42:H44"/>
    <mergeCell ref="I42:I44"/>
    <mergeCell ref="J34:J36"/>
    <mergeCell ref="K34:K36"/>
    <mergeCell ref="A37:A41"/>
    <mergeCell ref="E37:E41"/>
    <mergeCell ref="F37:F41"/>
    <mergeCell ref="G37:G41"/>
    <mergeCell ref="H37:H41"/>
    <mergeCell ref="I37:I41"/>
    <mergeCell ref="J37:J41"/>
    <mergeCell ref="K37:K41"/>
    <mergeCell ref="A34:A36"/>
    <mergeCell ref="E34:E36"/>
    <mergeCell ref="F34:F36"/>
    <mergeCell ref="G34:G36"/>
    <mergeCell ref="H34:H36"/>
    <mergeCell ref="I34:I36"/>
    <mergeCell ref="J24:J27"/>
    <mergeCell ref="K24:K27"/>
    <mergeCell ref="A31:A32"/>
    <mergeCell ref="E31:E32"/>
    <mergeCell ref="F31:F32"/>
    <mergeCell ref="G31:G32"/>
    <mergeCell ref="H31:H32"/>
    <mergeCell ref="I31:I32"/>
    <mergeCell ref="J31:J32"/>
    <mergeCell ref="K31:K32"/>
    <mergeCell ref="A24:A27"/>
    <mergeCell ref="E24:E27"/>
    <mergeCell ref="F24:F27"/>
    <mergeCell ref="G24:G27"/>
    <mergeCell ref="H24:H27"/>
    <mergeCell ref="I24:I27"/>
    <mergeCell ref="J15:J19"/>
    <mergeCell ref="K15:K19"/>
    <mergeCell ref="A20:A23"/>
    <mergeCell ref="E20:E23"/>
    <mergeCell ref="F20:F23"/>
    <mergeCell ref="G20:G23"/>
    <mergeCell ref="H20:H23"/>
    <mergeCell ref="I20:I23"/>
    <mergeCell ref="J20:J23"/>
    <mergeCell ref="K20:K23"/>
    <mergeCell ref="A15:A19"/>
    <mergeCell ref="E15:E19"/>
    <mergeCell ref="F15:F19"/>
    <mergeCell ref="G15:G19"/>
    <mergeCell ref="H15:H19"/>
    <mergeCell ref="I15:I19"/>
    <mergeCell ref="J10:J11"/>
    <mergeCell ref="K10:K11"/>
    <mergeCell ref="A12:A14"/>
    <mergeCell ref="E12:E14"/>
    <mergeCell ref="F12:F14"/>
    <mergeCell ref="G12:G14"/>
    <mergeCell ref="H12:H14"/>
    <mergeCell ref="I12:I14"/>
    <mergeCell ref="J12:J14"/>
    <mergeCell ref="K12:K14"/>
    <mergeCell ref="A10:A11"/>
    <mergeCell ref="E10:E11"/>
    <mergeCell ref="F10:F11"/>
    <mergeCell ref="G10:G11"/>
    <mergeCell ref="H10:H11"/>
    <mergeCell ref="I10:I11"/>
    <mergeCell ref="A1:K1"/>
    <mergeCell ref="A7:A9"/>
    <mergeCell ref="E7:E9"/>
    <mergeCell ref="F7:F9"/>
    <mergeCell ref="G7:G9"/>
    <mergeCell ref="H7:H9"/>
    <mergeCell ref="I7:I9"/>
    <mergeCell ref="J7:J9"/>
    <mergeCell ref="K7:K9"/>
    <mergeCell ref="A121:A123"/>
    <mergeCell ref="E121:E123"/>
    <mergeCell ref="F121:F123"/>
    <mergeCell ref="G121:G123"/>
    <mergeCell ref="H121:H123"/>
    <mergeCell ref="I121:I123"/>
    <mergeCell ref="J121:J123"/>
    <mergeCell ref="K121:K123"/>
    <mergeCell ref="A124:A125"/>
    <mergeCell ref="E124:E125"/>
    <mergeCell ref="F124:F125"/>
    <mergeCell ref="G124:G125"/>
    <mergeCell ref="H124:H125"/>
    <mergeCell ref="I124:I125"/>
    <mergeCell ref="J124:J125"/>
    <mergeCell ref="K124:K125"/>
    <mergeCell ref="A126:A127"/>
    <mergeCell ref="E126:E127"/>
    <mergeCell ref="F126:F127"/>
    <mergeCell ref="G126:G127"/>
    <mergeCell ref="H126:H127"/>
    <mergeCell ref="I126:I127"/>
    <mergeCell ref="J126:J127"/>
    <mergeCell ref="K126:K127"/>
    <mergeCell ref="A128:A129"/>
    <mergeCell ref="E128:E129"/>
    <mergeCell ref="F128:F129"/>
    <mergeCell ref="G128:G129"/>
    <mergeCell ref="H128:H129"/>
    <mergeCell ref="I128:I129"/>
    <mergeCell ref="J128:J129"/>
    <mergeCell ref="K128:K129"/>
    <mergeCell ref="A130:A132"/>
    <mergeCell ref="E130:E132"/>
    <mergeCell ref="F130:F132"/>
    <mergeCell ref="G130:G132"/>
    <mergeCell ref="H130:H132"/>
    <mergeCell ref="I130:I132"/>
    <mergeCell ref="J130:J132"/>
    <mergeCell ref="K130:K132"/>
    <mergeCell ref="A137:A138"/>
    <mergeCell ref="E137:E138"/>
    <mergeCell ref="F137:F138"/>
    <mergeCell ref="G137:G138"/>
    <mergeCell ref="H137:H138"/>
    <mergeCell ref="I137:I138"/>
    <mergeCell ref="J137:J138"/>
    <mergeCell ref="K137:K138"/>
    <mergeCell ref="A139:A140"/>
    <mergeCell ref="E139:E140"/>
    <mergeCell ref="F139:F140"/>
    <mergeCell ref="G139:G140"/>
    <mergeCell ref="H139:H140"/>
    <mergeCell ref="I139:I140"/>
    <mergeCell ref="J139:J140"/>
    <mergeCell ref="K139:K140"/>
    <mergeCell ref="A142:A143"/>
    <mergeCell ref="E142:E143"/>
    <mergeCell ref="F142:F143"/>
    <mergeCell ref="G142:G143"/>
    <mergeCell ref="H142:H143"/>
    <mergeCell ref="I142:I143"/>
    <mergeCell ref="J142:J143"/>
    <mergeCell ref="K142:K143"/>
    <mergeCell ref="A145:A146"/>
    <mergeCell ref="E145:E146"/>
    <mergeCell ref="F145:F146"/>
    <mergeCell ref="G145:G146"/>
    <mergeCell ref="H145:H146"/>
    <mergeCell ref="I145:I146"/>
    <mergeCell ref="J145:J146"/>
    <mergeCell ref="K145:K146"/>
    <mergeCell ref="A147:A148"/>
    <mergeCell ref="E147:E148"/>
    <mergeCell ref="F147:F148"/>
    <mergeCell ref="G147:G148"/>
    <mergeCell ref="H147:H148"/>
    <mergeCell ref="I147:I148"/>
    <mergeCell ref="J147:J148"/>
    <mergeCell ref="K147:K148"/>
    <mergeCell ref="A150:A151"/>
    <mergeCell ref="E150:E151"/>
    <mergeCell ref="F150:F151"/>
    <mergeCell ref="G150:G151"/>
    <mergeCell ref="H150:H151"/>
    <mergeCell ref="I150:I151"/>
    <mergeCell ref="J150:J151"/>
    <mergeCell ref="K150:K151"/>
    <mergeCell ref="A152:A153"/>
    <mergeCell ref="E152:E153"/>
    <mergeCell ref="F152:F153"/>
    <mergeCell ref="G152:G153"/>
    <mergeCell ref="H152:H153"/>
    <mergeCell ref="I152:I153"/>
    <mergeCell ref="J152:J153"/>
    <mergeCell ref="K152:K153"/>
    <mergeCell ref="A154:A157"/>
    <mergeCell ref="E154:E157"/>
    <mergeCell ref="F154:F157"/>
    <mergeCell ref="G154:G157"/>
    <mergeCell ref="H154:H157"/>
    <mergeCell ref="I154:I157"/>
    <mergeCell ref="J154:J157"/>
    <mergeCell ref="K154:K157"/>
    <mergeCell ref="A158:A160"/>
    <mergeCell ref="E158:E160"/>
    <mergeCell ref="F158:F160"/>
    <mergeCell ref="G158:G160"/>
    <mergeCell ref="H158:H160"/>
    <mergeCell ref="I158:I160"/>
    <mergeCell ref="J158:J160"/>
    <mergeCell ref="K158:K160"/>
    <mergeCell ref="A161:A162"/>
    <mergeCell ref="E161:E162"/>
    <mergeCell ref="F161:F162"/>
    <mergeCell ref="G161:G162"/>
    <mergeCell ref="H161:H162"/>
    <mergeCell ref="I161:I162"/>
    <mergeCell ref="J161:J162"/>
    <mergeCell ref="K161:K162"/>
    <mergeCell ref="A163:A164"/>
    <mergeCell ref="E163:E164"/>
    <mergeCell ref="F163:F164"/>
    <mergeCell ref="G163:G164"/>
    <mergeCell ref="H163:H164"/>
    <mergeCell ref="I163:I164"/>
    <mergeCell ref="J163:J164"/>
    <mergeCell ref="K163:K164"/>
    <mergeCell ref="A165:A166"/>
    <mergeCell ref="E165:E166"/>
    <mergeCell ref="F165:F166"/>
    <mergeCell ref="I165:I166"/>
    <mergeCell ref="J165:J166"/>
    <mergeCell ref="K165:K166"/>
    <mergeCell ref="A167:A170"/>
    <mergeCell ref="E167:E170"/>
    <mergeCell ref="F167:F170"/>
    <mergeCell ref="G167:G170"/>
    <mergeCell ref="H167:H170"/>
    <mergeCell ref="I167:I170"/>
    <mergeCell ref="J167:J170"/>
    <mergeCell ref="K167:K170"/>
    <mergeCell ref="A171:A172"/>
    <mergeCell ref="E171:E172"/>
    <mergeCell ref="F171:F172"/>
    <mergeCell ref="G171:G172"/>
    <mergeCell ref="H171:H172"/>
    <mergeCell ref="I171:I172"/>
    <mergeCell ref="J171:J172"/>
    <mergeCell ref="K171:K172"/>
    <mergeCell ref="A173:A176"/>
    <mergeCell ref="E173:E176"/>
    <mergeCell ref="F173:F176"/>
    <mergeCell ref="G173:G176"/>
    <mergeCell ref="H173:H176"/>
    <mergeCell ref="I173:I176"/>
    <mergeCell ref="J173:J176"/>
    <mergeCell ref="K173:K176"/>
    <mergeCell ref="A177:A178"/>
    <mergeCell ref="E177:E178"/>
    <mergeCell ref="F177:F178"/>
    <mergeCell ref="G177:G178"/>
    <mergeCell ref="H177:H178"/>
    <mergeCell ref="I177:I178"/>
    <mergeCell ref="J177:J178"/>
    <mergeCell ref="K177:K178"/>
    <mergeCell ref="J181:J182"/>
    <mergeCell ref="K181:K182"/>
    <mergeCell ref="A179:A180"/>
    <mergeCell ref="E179:E180"/>
    <mergeCell ref="F179:F180"/>
    <mergeCell ref="G179:G180"/>
    <mergeCell ref="H179:H180"/>
    <mergeCell ref="I179:I180"/>
    <mergeCell ref="J183:J184"/>
    <mergeCell ref="K183:K184"/>
    <mergeCell ref="J179:J180"/>
    <mergeCell ref="K179:K180"/>
    <mergeCell ref="A181:A182"/>
    <mergeCell ref="E181:E182"/>
    <mergeCell ref="F181:F182"/>
    <mergeCell ref="G181:G182"/>
    <mergeCell ref="H181:H182"/>
    <mergeCell ref="I181:I182"/>
    <mergeCell ref="A183:A184"/>
    <mergeCell ref="E183:E184"/>
    <mergeCell ref="F183:F184"/>
    <mergeCell ref="G183:G184"/>
    <mergeCell ref="H183:H184"/>
    <mergeCell ref="I183:I184"/>
    <mergeCell ref="A186:A189"/>
    <mergeCell ref="C186:C188"/>
    <mergeCell ref="E186:E189"/>
    <mergeCell ref="F186:F189"/>
    <mergeCell ref="G186:G189"/>
    <mergeCell ref="H186:H189"/>
    <mergeCell ref="I186:I189"/>
    <mergeCell ref="J186:J189"/>
    <mergeCell ref="K186:K189"/>
    <mergeCell ref="A190:A192"/>
    <mergeCell ref="E190:E192"/>
    <mergeCell ref="F190:F192"/>
    <mergeCell ref="G190:G192"/>
    <mergeCell ref="H190:H192"/>
    <mergeCell ref="I190:I192"/>
    <mergeCell ref="J190:J192"/>
    <mergeCell ref="K190:K192"/>
    <mergeCell ref="A193:A195"/>
    <mergeCell ref="E193:E195"/>
    <mergeCell ref="F193:F195"/>
    <mergeCell ref="G193:G195"/>
    <mergeCell ref="H193:H195"/>
    <mergeCell ref="I193:I195"/>
    <mergeCell ref="J193:J195"/>
    <mergeCell ref="K193:K195"/>
  </mergeCells>
  <hyperlinks>
    <hyperlink ref="J10" r:id="rId1" display="https://www.tci-thaijo.org/index.php/easr/article/view/70218/57050"/>
    <hyperlink ref="J147" r:id="rId2" display="https://www.scopus.com/inward/record.uri?eid=2-s2.0-85012011398&amp;doi=10.3844%2fajassp.2016.609.617&amp;partnerID=40&amp;md5=831098b73ab8a4f1d53b29ec604c4bae"/>
    <hyperlink ref="J121" r:id="rId3" display="https://infor.eng.psu.ac.th/thesis/uploads/f-373.pdf"/>
    <hyperlink ref="J124" r:id="rId4" display="https://infor.eng.psu.ac.th/thesis/uploads/f-286.pdf"/>
    <hyperlink ref="J126" r:id="rId5" display="https://infor.eng.psu.ac.th/thesis/uploads/f-266.pdf"/>
    <hyperlink ref="J128" r:id="rId6" display="https://infor.eng.psu.ac.th/thesis/uploads/f-268.pdf"/>
    <hyperlink ref="J130" r:id="rId7" display="https://www.scopus.com/inward/record.uri?eid=2-s2.0-84981555658&amp;doi=10.1007%2fs12517-016-2614-4&amp;partnerID=40&amp;md5=f9380643c1f64cbfa95e9acb50cbfe4c"/>
    <hyperlink ref="J133" r:id="rId8" display="https://www.scopus.com/inward/record.uri?eid=2-s2.0-84988666931&amp;doi=10.1016%2fj.ibiod.2016.09.010&amp;partnerID=40&amp;md5=8ffeed48e4a94adebd0e20cd3d64c8cd"/>
    <hyperlink ref="J134" r:id="rId9" display="https://www.scopus.com/inward/record.uri?eid=2-s2.0-84949958476&amp;doi=10.1016%2fj.jclepro.2015.10.012&amp;partnerID=40&amp;md5=2bc4eb8ab7b90d6e68d30b3699b785ff"/>
    <hyperlink ref="J135" r:id="rId10" display="https://www.scopus.com/inward/record.uri?eid=2-s2.0-84975144715&amp;doi=10.1080%2f10934529.2016.1191303&amp;partnerID=40&amp;md5=5f24168b0340825fc0ff1246bd40a26a"/>
    <hyperlink ref="J136" r:id="rId11" display="https://www.scopus.com/inward/record.uri?eid=2-s2.0-84994247400&amp;doi=10.1016%2fB978-0-444-63428-3.50157-0&amp;partnerID=40&amp;md5=607077099d8dc4806fefabf1b8f6ac0b"/>
    <hyperlink ref="J137" r:id="rId12" display="https://www.scopus.com/inward/record.uri?eid=2-s2.0-84973376016&amp;partnerID=40&amp;md5=6806e01371bae858af1ca8423f9701a0"/>
    <hyperlink ref="J139" r:id="rId13" display="https://www.scopus.com/inward/record.uri?eid=2-s2.0-84946209662&amp;doi=10.1016%2fj.scitotenv.2015.10.060&amp;partnerID=40&amp;md5=534ad3f728abd8fa34fad4a2c75816cb"/>
    <hyperlink ref="J141" r:id="rId14" display="https://www.scopus.com/inward/record.uri?eid=2-s2.0-84959503714&amp;partnerID=40&amp;md5=0f9e072edc8c4f567a9257326cdd1d81"/>
    <hyperlink ref="J142" r:id="rId15" display="https://www.scopus.com/inward/record.uri?eid=2-s2.0-84997703599&amp;doi=10.1016%2fj.proeng.2016.07.480&amp;partnerID=40&amp;md5=5a775422c409e11a0c9313e5b61fed67"/>
    <hyperlink ref="J144" r:id="rId16" display="https://www.scopus.com/inward/record.uri?eid=2-s2.0-85003582735&amp;doi=10.3850%2f978-981-11-0449-7-160-cd&amp;partnerID=40&amp;md5=78ede081abc2a998a73c8c3befee6710"/>
    <hyperlink ref="J149" r:id="rId17" display="https://www.scopus.com/inward/record.uri?eid=2-s2.0-84977535817&amp;partnerID=40&amp;md5=5732775ebf0d8eca8685abff763ee2c7"/>
    <hyperlink ref="J150" r:id="rId18" display="https://www.scopus.com/inward/record.uri?eid=2-s2.0-84946430363&amp;doi=10.1080%2f19443994.2015.1110727&amp;partnerID=40&amp;md5=30b939e800eb5819e4f53dc22561599d"/>
    <hyperlink ref="J152" r:id="rId19" display="https://www.scopus.com/inward/record.uri?eid=2-s2.0-84969247952&amp;doi=10.4186%2fej.2016.20.2.109&amp;partnerID=40&amp;md5=6ae24fe4de3e40a153daef15242c394c"/>
    <hyperlink ref="J158" r:id="rId20" display="http://www.see.eng.osaka-u.ac.jp/seeit/icccbe2016/Proceedings/Full_Papers/029-356.pdf"/>
    <hyperlink ref="J161" r:id="rId21" display="http://dl.acm.org/citation.cfm?id=2898272"/>
    <hyperlink ref="J171" r:id="rId22" display="http://www.jait.us/index.php?m=content&amp;c=index&amp;a=show&amp;catid=175&amp;id=952"/>
    <hyperlink ref="J173" r:id="rId23" display="http://ieeexplore.ieee.org/stamp/stamp.jsp?arnumber=7824757"/>
  </hyperlinks>
  <printOptions/>
  <pageMargins left="0.984251968503937" right="1.220472440944882" top="0.984251968503937" bottom="0.984251968503937" header="0.5118110236220472" footer="0.5118110236220472"/>
  <pageSetup firstPageNumber="1" useFirstPageNumber="1" fitToHeight="0" fitToWidth="1" horizontalDpi="600" verticalDpi="600" orientation="landscape" paperSize="9" scale="63" r:id="rId25"/>
  <headerFooter alignWithMargins="0">
    <oddFooter>&amp;Cหน้า 1-&amp;P</oddFooter>
  </headerFooter>
  <drawing r:id="rId24"/>
</worksheet>
</file>

<file path=xl/worksheets/sheet20.xml><?xml version="1.0" encoding="utf-8"?>
<worksheet xmlns="http://schemas.openxmlformats.org/spreadsheetml/2006/main" xmlns:r="http://schemas.openxmlformats.org/officeDocument/2006/relationships">
  <sheetPr codeName="Sheet17">
    <tabColor rgb="FF00B050"/>
    <pageSetUpPr fitToPage="1"/>
  </sheetPr>
  <dimension ref="A1:U26"/>
  <sheetViews>
    <sheetView zoomScaleSheetLayoutView="100" zoomScalePageLayoutView="0" workbookViewId="0" topLeftCell="A1">
      <pane xSplit="1" ySplit="5" topLeftCell="B12" activePane="bottomRight" state="frozen"/>
      <selection pane="topLeft" activeCell="A70" sqref="A70"/>
      <selection pane="topRight" activeCell="A70" sqref="A70"/>
      <selection pane="bottomLeft" activeCell="A70" sqref="A70"/>
      <selection pane="bottomRight" activeCell="A22" sqref="A22:E22"/>
    </sheetView>
  </sheetViews>
  <sheetFormatPr defaultColWidth="10.66015625" defaultRowHeight="21"/>
  <cols>
    <col min="1" max="1" width="43.66015625" style="178" customWidth="1"/>
    <col min="2" max="17" width="8" style="178" customWidth="1"/>
    <col min="18" max="18" width="28.33203125" style="178" customWidth="1"/>
    <col min="19" max="19" width="8.83203125" style="178" customWidth="1"/>
    <col min="20" max="16384" width="10.66015625" style="178" customWidth="1"/>
  </cols>
  <sheetData>
    <row r="1" spans="1:19" ht="26.25">
      <c r="A1" s="1269" t="s">
        <v>1849</v>
      </c>
      <c r="B1" s="1270"/>
      <c r="C1" s="1270"/>
      <c r="D1" s="1270"/>
      <c r="E1" s="1270"/>
      <c r="F1" s="1270"/>
      <c r="G1" s="1270"/>
      <c r="H1" s="1270"/>
      <c r="I1" s="1270"/>
      <c r="J1" s="1270"/>
      <c r="K1" s="1270"/>
      <c r="L1" s="1270"/>
      <c r="M1" s="1270"/>
      <c r="N1" s="1270"/>
      <c r="O1" s="1270"/>
      <c r="P1" s="1270"/>
      <c r="Q1" s="1270"/>
      <c r="R1" s="1270"/>
      <c r="S1" s="1271"/>
    </row>
    <row r="2" spans="1:19" ht="26.25">
      <c r="A2" s="223" t="s">
        <v>1176</v>
      </c>
      <c r="B2" s="224"/>
      <c r="C2" s="224"/>
      <c r="D2" s="224"/>
      <c r="E2" s="224"/>
      <c r="F2" s="224"/>
      <c r="G2" s="224"/>
      <c r="H2" s="224"/>
      <c r="I2" s="224"/>
      <c r="J2" s="224"/>
      <c r="K2" s="224"/>
      <c r="L2" s="224"/>
      <c r="M2" s="224"/>
      <c r="N2" s="224"/>
      <c r="O2" s="224"/>
      <c r="P2" s="224"/>
      <c r="Q2" s="224"/>
      <c r="R2" s="224"/>
      <c r="S2" s="225"/>
    </row>
    <row r="3" spans="1:19" ht="23.25">
      <c r="A3" s="226" t="s">
        <v>1787</v>
      </c>
      <c r="B3" s="227"/>
      <c r="C3" s="227"/>
      <c r="D3" s="227"/>
      <c r="E3" s="227"/>
      <c r="F3" s="227"/>
      <c r="G3" s="227"/>
      <c r="H3" s="227"/>
      <c r="I3" s="227"/>
      <c r="J3" s="227"/>
      <c r="K3" s="227"/>
      <c r="L3" s="227"/>
      <c r="M3" s="227"/>
      <c r="N3" s="227"/>
      <c r="O3" s="227"/>
      <c r="P3" s="227"/>
      <c r="Q3" s="227"/>
      <c r="R3" s="227"/>
      <c r="S3" s="229" t="s">
        <v>1848</v>
      </c>
    </row>
    <row r="4" spans="1:19" s="188" customFormat="1" ht="43.5" customHeight="1">
      <c r="A4" s="1203" t="s">
        <v>829</v>
      </c>
      <c r="B4" s="1272" t="s">
        <v>1133</v>
      </c>
      <c r="C4" s="1273"/>
      <c r="D4" s="1273"/>
      <c r="E4" s="1274"/>
      <c r="F4" s="1272" t="s">
        <v>1177</v>
      </c>
      <c r="G4" s="1273"/>
      <c r="H4" s="1273"/>
      <c r="I4" s="1274"/>
      <c r="J4" s="1272" t="s">
        <v>1179</v>
      </c>
      <c r="K4" s="1273"/>
      <c r="L4" s="1273"/>
      <c r="M4" s="1274"/>
      <c r="N4" s="1276" t="s">
        <v>1180</v>
      </c>
      <c r="O4" s="1277"/>
      <c r="P4" s="1277"/>
      <c r="Q4" s="1278"/>
      <c r="R4" s="1210" t="s">
        <v>1181</v>
      </c>
      <c r="S4" s="409" t="s">
        <v>1126</v>
      </c>
    </row>
    <row r="5" spans="1:19" s="188" customFormat="1" ht="21.75">
      <c r="A5" s="1204"/>
      <c r="B5" s="189" t="s">
        <v>861</v>
      </c>
      <c r="C5" s="189" t="s">
        <v>1132</v>
      </c>
      <c r="D5" s="189" t="s">
        <v>857</v>
      </c>
      <c r="E5" s="189" t="s">
        <v>1131</v>
      </c>
      <c r="F5" s="189" t="s">
        <v>861</v>
      </c>
      <c r="G5" s="189" t="s">
        <v>1132</v>
      </c>
      <c r="H5" s="189" t="s">
        <v>857</v>
      </c>
      <c r="I5" s="189" t="s">
        <v>590</v>
      </c>
      <c r="J5" s="189" t="s">
        <v>861</v>
      </c>
      <c r="K5" s="189" t="s">
        <v>1132</v>
      </c>
      <c r="L5" s="189" t="s">
        <v>857</v>
      </c>
      <c r="M5" s="189" t="s">
        <v>590</v>
      </c>
      <c r="N5" s="189" t="s">
        <v>861</v>
      </c>
      <c r="O5" s="189" t="s">
        <v>1132</v>
      </c>
      <c r="P5" s="189" t="s">
        <v>857</v>
      </c>
      <c r="Q5" s="189" t="s">
        <v>590</v>
      </c>
      <c r="R5" s="1275"/>
      <c r="S5" s="190"/>
    </row>
    <row r="6" spans="1:19" s="195" customFormat="1" ht="21">
      <c r="A6" s="230" t="s">
        <v>582</v>
      </c>
      <c r="B6" s="170">
        <f>KPI8_59!D8+KPI8_59!G8</f>
        <v>253</v>
      </c>
      <c r="C6" s="170">
        <f>KPI8_59!J8+KPI8_59!M8+KPI8_59!P8+KPI8_59!S8</f>
        <v>15</v>
      </c>
      <c r="D6" s="170">
        <f>KPI8_59!V8</f>
        <v>16</v>
      </c>
      <c r="E6" s="171">
        <f>SUM(B6:D6)</f>
        <v>284</v>
      </c>
      <c r="F6" s="692">
        <v>0</v>
      </c>
      <c r="G6" s="693">
        <v>8</v>
      </c>
      <c r="H6" s="693">
        <v>4</v>
      </c>
      <c r="I6" s="191">
        <f>SUM(F6:H6)</f>
        <v>12</v>
      </c>
      <c r="J6" s="693">
        <f>'นศ.ไป_ร่วมกิจกรรมต่างป.'!N8</f>
        <v>4</v>
      </c>
      <c r="K6" s="693">
        <f>'นศ.ไป_ร่วมกิจกรรมต่างป.'!O8</f>
        <v>0</v>
      </c>
      <c r="L6" s="693">
        <f>'นศ.ไป_ร่วมกิจกรรมต่างป.'!P8</f>
        <v>0</v>
      </c>
      <c r="M6" s="749">
        <f>SUM(J6:L6)</f>
        <v>4</v>
      </c>
      <c r="N6" s="170">
        <f>SUM(F6,J6)</f>
        <v>4</v>
      </c>
      <c r="O6" s="170">
        <f>SUM(G6,K6)</f>
        <v>8</v>
      </c>
      <c r="P6" s="170">
        <f>SUM(H6,L6)</f>
        <v>4</v>
      </c>
      <c r="Q6" s="171">
        <f>SUM(N6:P6)</f>
        <v>16</v>
      </c>
      <c r="R6" s="171">
        <f>ROUNDDOWN(Q6/E6*100,0)</f>
        <v>5</v>
      </c>
      <c r="S6" s="193">
        <f>IF(R6=5,5,IF(R6=4,4,IF(R6=3,3,IF(R6=2,2,IF(R6=1,1,0)))))</f>
        <v>5</v>
      </c>
    </row>
    <row r="7" spans="1:19" s="195" customFormat="1" ht="21">
      <c r="A7" s="230" t="s">
        <v>583</v>
      </c>
      <c r="B7" s="170">
        <f>KPI8_59!D9+KPI8_59!G9</f>
        <v>469</v>
      </c>
      <c r="C7" s="170">
        <f>KPI8_59!J9+KPI8_59!M9+KPI8_59!P9+KPI8_59!S9</f>
        <v>34</v>
      </c>
      <c r="D7" s="170">
        <f>KPI8_59!V9</f>
        <v>8</v>
      </c>
      <c r="E7" s="171">
        <f aca="true" t="shared" si="0" ref="E7:E14">SUM(B7:D7)</f>
        <v>511</v>
      </c>
      <c r="F7" s="692">
        <v>0</v>
      </c>
      <c r="G7" s="693">
        <v>4</v>
      </c>
      <c r="H7" s="693">
        <v>0</v>
      </c>
      <c r="I7" s="693">
        <f aca="true" t="shared" si="1" ref="I7:I15">SUM(F7:H7)</f>
        <v>4</v>
      </c>
      <c r="J7" s="693">
        <f>'นศ.ไป_ร่วมกิจกรรมต่างป.'!N9</f>
        <v>3</v>
      </c>
      <c r="K7" s="693">
        <f>'นศ.ไป_ร่วมกิจกรรมต่างป.'!O9</f>
        <v>0</v>
      </c>
      <c r="L7" s="693">
        <f>'นศ.ไป_ร่วมกิจกรรมต่างป.'!P9</f>
        <v>0</v>
      </c>
      <c r="M7" s="749">
        <f aca="true" t="shared" si="2" ref="M7:M15">SUM(J7:L7)</f>
        <v>3</v>
      </c>
      <c r="N7" s="170">
        <f aca="true" t="shared" si="3" ref="N7:N13">SUM(F7,J7)</f>
        <v>3</v>
      </c>
      <c r="O7" s="170">
        <f aca="true" t="shared" si="4" ref="O7:O13">SUM(G7,K7)</f>
        <v>4</v>
      </c>
      <c r="P7" s="170">
        <f aca="true" t="shared" si="5" ref="P7:P13">SUM(H7,L7)</f>
        <v>0</v>
      </c>
      <c r="Q7" s="171">
        <f aca="true" t="shared" si="6" ref="Q7:Q15">SUM(N7:P7)</f>
        <v>7</v>
      </c>
      <c r="R7" s="171">
        <f aca="true" t="shared" si="7" ref="R7:R16">ROUNDDOWN(Q7/E7*100,0)</f>
        <v>1</v>
      </c>
      <c r="S7" s="193">
        <f>IF(R7=5,5,IF(R7=4,4,IF(R7=3,3,IF(R7=2,2,IF(R7=1,1,0)))))</f>
        <v>1</v>
      </c>
    </row>
    <row r="8" spans="1:19" s="195" customFormat="1" ht="21">
      <c r="A8" s="230" t="s">
        <v>584</v>
      </c>
      <c r="B8" s="170">
        <f>KPI8_59!D10+KPI8_59!G10</f>
        <v>305</v>
      </c>
      <c r="C8" s="170">
        <f>KPI8_59!J10+KPI8_59!M10+KPI8_59!P10+KPI8_59!S10</f>
        <v>52</v>
      </c>
      <c r="D8" s="170">
        <f>KPI8_59!V10</f>
        <v>17</v>
      </c>
      <c r="E8" s="171">
        <f t="shared" si="0"/>
        <v>374</v>
      </c>
      <c r="F8" s="692">
        <v>0</v>
      </c>
      <c r="G8" s="693">
        <v>6</v>
      </c>
      <c r="H8" s="693">
        <v>2</v>
      </c>
      <c r="I8" s="191">
        <f t="shared" si="1"/>
        <v>8</v>
      </c>
      <c r="J8" s="693">
        <f>'นศ.ไป_ร่วมกิจกรรมต่างป.'!N10</f>
        <v>0</v>
      </c>
      <c r="K8" s="693">
        <f>'นศ.ไป_ร่วมกิจกรรมต่างป.'!O10</f>
        <v>0</v>
      </c>
      <c r="L8" s="693">
        <f>'นศ.ไป_ร่วมกิจกรรมต่างป.'!P10</f>
        <v>0</v>
      </c>
      <c r="M8" s="749">
        <f t="shared" si="2"/>
        <v>0</v>
      </c>
      <c r="N8" s="170">
        <f t="shared" si="3"/>
        <v>0</v>
      </c>
      <c r="O8" s="170">
        <f t="shared" si="4"/>
        <v>6</v>
      </c>
      <c r="P8" s="170">
        <f t="shared" si="5"/>
        <v>2</v>
      </c>
      <c r="Q8" s="171">
        <f t="shared" si="6"/>
        <v>8</v>
      </c>
      <c r="R8" s="171">
        <f t="shared" si="7"/>
        <v>2</v>
      </c>
      <c r="S8" s="193">
        <f aca="true" t="shared" si="8" ref="S8:S16">IF(R8=5,5,IF(R8=4,4,IF(R8=3,3,IF(R8=2,2,IF(R8=1,1,0)))))</f>
        <v>2</v>
      </c>
    </row>
    <row r="9" spans="1:19" s="195" customFormat="1" ht="21">
      <c r="A9" s="230" t="s">
        <v>585</v>
      </c>
      <c r="B9" s="170">
        <f>KPI8_59!D11+KPI8_59!G11</f>
        <v>270</v>
      </c>
      <c r="C9" s="170">
        <f>KPI8_59!J11+KPI8_59!M11+KPI8_59!P11+KPI8_59!S11</f>
        <v>85</v>
      </c>
      <c r="D9" s="170">
        <f>KPI8_59!V11</f>
        <v>6</v>
      </c>
      <c r="E9" s="171">
        <f t="shared" si="0"/>
        <v>361</v>
      </c>
      <c r="F9" s="692">
        <v>0</v>
      </c>
      <c r="G9" s="693">
        <v>5</v>
      </c>
      <c r="H9" s="693">
        <v>2</v>
      </c>
      <c r="I9" s="191">
        <f t="shared" si="1"/>
        <v>7</v>
      </c>
      <c r="J9" s="693">
        <f>'นศ.ไป_ร่วมกิจกรรมต่างป.'!N11</f>
        <v>0</v>
      </c>
      <c r="K9" s="693">
        <f>'นศ.ไป_ร่วมกิจกรรมต่างป.'!O11</f>
        <v>0</v>
      </c>
      <c r="L9" s="693">
        <f>'นศ.ไป_ร่วมกิจกรรมต่างป.'!P11</f>
        <v>0</v>
      </c>
      <c r="M9" s="749">
        <f t="shared" si="2"/>
        <v>0</v>
      </c>
      <c r="N9" s="170">
        <f t="shared" si="3"/>
        <v>0</v>
      </c>
      <c r="O9" s="170">
        <f t="shared" si="4"/>
        <v>5</v>
      </c>
      <c r="P9" s="170">
        <f t="shared" si="5"/>
        <v>2</v>
      </c>
      <c r="Q9" s="171">
        <f t="shared" si="6"/>
        <v>7</v>
      </c>
      <c r="R9" s="171">
        <f t="shared" si="7"/>
        <v>1</v>
      </c>
      <c r="S9" s="193">
        <f t="shared" si="8"/>
        <v>1</v>
      </c>
    </row>
    <row r="10" spans="1:19" s="195" customFormat="1" ht="21">
      <c r="A10" s="230" t="s">
        <v>586</v>
      </c>
      <c r="B10" s="170">
        <f>KPI8_59!D12+KPI8_59!G12</f>
        <v>228</v>
      </c>
      <c r="C10" s="170">
        <f>KPI8_59!J12+KPI8_59!M12+KPI8_59!P12+KPI8_59!S12</f>
        <v>9</v>
      </c>
      <c r="D10" s="170">
        <f>KPI8_59!V12</f>
        <v>26</v>
      </c>
      <c r="E10" s="171">
        <f t="shared" si="0"/>
        <v>263</v>
      </c>
      <c r="F10" s="692">
        <v>0</v>
      </c>
      <c r="G10" s="693">
        <v>1</v>
      </c>
      <c r="H10" s="693">
        <v>8</v>
      </c>
      <c r="I10" s="191">
        <f t="shared" si="1"/>
        <v>9</v>
      </c>
      <c r="J10" s="693">
        <f>'นศ.ไป_ร่วมกิจกรรมต่างป.'!N12</f>
        <v>2</v>
      </c>
      <c r="K10" s="693">
        <f>'นศ.ไป_ร่วมกิจกรรมต่างป.'!O12</f>
        <v>0</v>
      </c>
      <c r="L10" s="693">
        <f>'นศ.ไป_ร่วมกิจกรรมต่างป.'!P12</f>
        <v>0</v>
      </c>
      <c r="M10" s="749">
        <f t="shared" si="2"/>
        <v>2</v>
      </c>
      <c r="N10" s="170">
        <f t="shared" si="3"/>
        <v>2</v>
      </c>
      <c r="O10" s="170">
        <f t="shared" si="4"/>
        <v>1</v>
      </c>
      <c r="P10" s="170">
        <f t="shared" si="5"/>
        <v>8</v>
      </c>
      <c r="Q10" s="171">
        <f t="shared" si="6"/>
        <v>11</v>
      </c>
      <c r="R10" s="171">
        <f t="shared" si="7"/>
        <v>4</v>
      </c>
      <c r="S10" s="193">
        <f t="shared" si="8"/>
        <v>4</v>
      </c>
    </row>
    <row r="11" spans="1:21" s="195" customFormat="1" ht="21">
      <c r="A11" s="230" t="s">
        <v>587</v>
      </c>
      <c r="B11" s="170">
        <f>KPI8_59!D13+KPI8_59!G13</f>
        <v>277</v>
      </c>
      <c r="C11" s="170">
        <f>KPI8_59!J13+KPI8_59!M13+KPI8_59!P13+KPI8_59!S13</f>
        <v>23</v>
      </c>
      <c r="D11" s="170">
        <f>KPI8_59!V13</f>
        <v>9</v>
      </c>
      <c r="E11" s="171">
        <f t="shared" si="0"/>
        <v>309</v>
      </c>
      <c r="F11" s="692">
        <v>0</v>
      </c>
      <c r="G11" s="693">
        <v>6</v>
      </c>
      <c r="H11" s="693">
        <v>2</v>
      </c>
      <c r="I11" s="191">
        <f t="shared" si="1"/>
        <v>8</v>
      </c>
      <c r="J11" s="693">
        <f>'นศ.ไป_ร่วมกิจกรรมต่างป.'!N13</f>
        <v>0</v>
      </c>
      <c r="K11" s="693">
        <f>'นศ.ไป_ร่วมกิจกรรมต่างป.'!O13</f>
        <v>0</v>
      </c>
      <c r="L11" s="693">
        <f>'นศ.ไป_ร่วมกิจกรรมต่างป.'!P13</f>
        <v>0</v>
      </c>
      <c r="M11" s="749">
        <f t="shared" si="2"/>
        <v>0</v>
      </c>
      <c r="N11" s="170">
        <f t="shared" si="3"/>
        <v>0</v>
      </c>
      <c r="O11" s="170">
        <f t="shared" si="4"/>
        <v>6</v>
      </c>
      <c r="P11" s="170">
        <f t="shared" si="5"/>
        <v>2</v>
      </c>
      <c r="Q11" s="171">
        <f t="shared" si="6"/>
        <v>8</v>
      </c>
      <c r="R11" s="171">
        <f t="shared" si="7"/>
        <v>2</v>
      </c>
      <c r="S11" s="193">
        <f t="shared" si="8"/>
        <v>2</v>
      </c>
      <c r="U11" s="464"/>
    </row>
    <row r="12" spans="1:19" s="195" customFormat="1" ht="21">
      <c r="A12" s="231" t="s">
        <v>588</v>
      </c>
      <c r="B12" s="170">
        <f>KPI8_59!D14+KPI8_59!G14</f>
        <v>880</v>
      </c>
      <c r="C12" s="170">
        <f>KPI8_59!J14+KPI8_59!M14+KPI8_59!P14+KPI8_59!S14</f>
        <v>30</v>
      </c>
      <c r="D12" s="170">
        <f>KPI8_59!V14</f>
        <v>39</v>
      </c>
      <c r="E12" s="171">
        <f t="shared" si="0"/>
        <v>949</v>
      </c>
      <c r="F12" s="692">
        <v>0</v>
      </c>
      <c r="G12" s="693">
        <v>2</v>
      </c>
      <c r="H12" s="693">
        <v>14</v>
      </c>
      <c r="I12" s="191">
        <f t="shared" si="1"/>
        <v>16</v>
      </c>
      <c r="J12" s="693">
        <f>'นศ.ไป_ร่วมกิจกรรมต่างป.'!N14</f>
        <v>4</v>
      </c>
      <c r="K12" s="693">
        <f>'นศ.ไป_ร่วมกิจกรรมต่างป.'!O14</f>
        <v>0</v>
      </c>
      <c r="L12" s="693">
        <f>'นศ.ไป_ร่วมกิจกรรมต่างป.'!P14</f>
        <v>0</v>
      </c>
      <c r="M12" s="749">
        <f t="shared" si="2"/>
        <v>4</v>
      </c>
      <c r="N12" s="170">
        <f t="shared" si="3"/>
        <v>4</v>
      </c>
      <c r="O12" s="170">
        <f t="shared" si="4"/>
        <v>2</v>
      </c>
      <c r="P12" s="170">
        <f t="shared" si="5"/>
        <v>14</v>
      </c>
      <c r="Q12" s="171">
        <f t="shared" si="6"/>
        <v>20</v>
      </c>
      <c r="R12" s="171">
        <f t="shared" si="7"/>
        <v>2</v>
      </c>
      <c r="S12" s="193">
        <f t="shared" si="8"/>
        <v>2</v>
      </c>
    </row>
    <row r="13" spans="1:19" s="195" customFormat="1" ht="21">
      <c r="A13" s="232" t="s">
        <v>833</v>
      </c>
      <c r="B13" s="170">
        <f>KPI8_59!D15+KPI8_59!G15</f>
        <v>0</v>
      </c>
      <c r="C13" s="170">
        <f>KPI8_59!J15+KPI8_59!M15+KPI8_59!P15+KPI8_59!S15</f>
        <v>125</v>
      </c>
      <c r="D13" s="170">
        <f>KPI8_59!V15</f>
        <v>0</v>
      </c>
      <c r="E13" s="171">
        <f t="shared" si="0"/>
        <v>125</v>
      </c>
      <c r="F13" s="692">
        <v>0</v>
      </c>
      <c r="G13" s="692">
        <v>0</v>
      </c>
      <c r="H13" s="692">
        <v>0</v>
      </c>
      <c r="I13" s="693">
        <f t="shared" si="1"/>
        <v>0</v>
      </c>
      <c r="J13" s="693">
        <f>'นศ.ไป_ร่วมกิจกรรมต่างป.'!N15</f>
        <v>0</v>
      </c>
      <c r="K13" s="693">
        <f>'นศ.ไป_ร่วมกิจกรรมต่างป.'!O15</f>
        <v>0</v>
      </c>
      <c r="L13" s="693">
        <f>'นศ.ไป_ร่วมกิจกรรมต่างป.'!P15</f>
        <v>0</v>
      </c>
      <c r="M13" s="749">
        <f t="shared" si="2"/>
        <v>0</v>
      </c>
      <c r="N13" s="170">
        <f t="shared" si="3"/>
        <v>0</v>
      </c>
      <c r="O13" s="170">
        <f t="shared" si="4"/>
        <v>0</v>
      </c>
      <c r="P13" s="170">
        <f t="shared" si="5"/>
        <v>0</v>
      </c>
      <c r="Q13" s="171">
        <f t="shared" si="6"/>
        <v>0</v>
      </c>
      <c r="R13" s="171">
        <f t="shared" si="7"/>
        <v>0</v>
      </c>
      <c r="S13" s="193">
        <f t="shared" si="8"/>
        <v>0</v>
      </c>
    </row>
    <row r="14" spans="1:19" s="195" customFormat="1" ht="21">
      <c r="A14" s="408" t="s">
        <v>1862</v>
      </c>
      <c r="B14" s="170">
        <f>KPI8_59!D16+KPI8_59!G16</f>
        <v>0</v>
      </c>
      <c r="C14" s="170">
        <f>KPI8_59!J16+KPI8_59!M16+KPI8_59!P16+KPI8_59!S16</f>
        <v>3</v>
      </c>
      <c r="D14" s="170">
        <f>KPI8_59!V16</f>
        <v>3</v>
      </c>
      <c r="E14" s="171">
        <f t="shared" si="0"/>
        <v>6</v>
      </c>
      <c r="F14" s="692">
        <v>0</v>
      </c>
      <c r="G14" s="694">
        <v>1</v>
      </c>
      <c r="H14" s="694">
        <v>0</v>
      </c>
      <c r="I14" s="693">
        <f t="shared" si="1"/>
        <v>1</v>
      </c>
      <c r="J14" s="693">
        <v>0</v>
      </c>
      <c r="K14" s="693">
        <v>0</v>
      </c>
      <c r="L14" s="693">
        <v>0</v>
      </c>
      <c r="M14" s="749">
        <f t="shared" si="2"/>
        <v>0</v>
      </c>
      <c r="N14" s="170">
        <f>SUM(F14,J15)</f>
        <v>0</v>
      </c>
      <c r="O14" s="170">
        <f>SUM(G14,K15)</f>
        <v>1</v>
      </c>
      <c r="P14" s="170">
        <f>SUM(H14,L15)</f>
        <v>0</v>
      </c>
      <c r="Q14" s="171">
        <f t="shared" si="6"/>
        <v>1</v>
      </c>
      <c r="R14" s="171">
        <f>ROUNDDOWN(Q14/E14*100,0)</f>
        <v>16</v>
      </c>
      <c r="S14" s="193">
        <f>IF(R14=5,5,IF(R14=4,4,IF(R14=3,3,IF(R14=2,2,IF(R14=1,1,0)))))</f>
        <v>0</v>
      </c>
    </row>
    <row r="15" spans="1:19" s="195" customFormat="1" ht="21">
      <c r="A15" s="408" t="s">
        <v>967</v>
      </c>
      <c r="B15" s="170">
        <f>KPI8_59!D17+KPI8_59!G17</f>
        <v>395</v>
      </c>
      <c r="C15" s="170">
        <f>KPI8_59!J17+KPI8_59!M17+KPI8_59!P17+KPI8_59!S17</f>
        <v>0</v>
      </c>
      <c r="D15" s="170">
        <f>KPI8_59!V17</f>
        <v>0</v>
      </c>
      <c r="E15" s="171">
        <f>SUM(B15:D15)</f>
        <v>395</v>
      </c>
      <c r="F15" s="692">
        <v>0</v>
      </c>
      <c r="G15" s="692">
        <v>0</v>
      </c>
      <c r="H15" s="692">
        <v>0</v>
      </c>
      <c r="I15" s="693">
        <f t="shared" si="1"/>
        <v>0</v>
      </c>
      <c r="J15" s="693">
        <f>'นศ.ไป_ร่วมกิจกรรมต่างป.'!N16</f>
        <v>0</v>
      </c>
      <c r="K15" s="693">
        <f>'นศ.ไป_ร่วมกิจกรรมต่างป.'!O16</f>
        <v>0</v>
      </c>
      <c r="L15" s="693">
        <f>'นศ.ไป_ร่วมกิจกรรมต่างป.'!P16</f>
        <v>0</v>
      </c>
      <c r="M15" s="749">
        <f t="shared" si="2"/>
        <v>0</v>
      </c>
      <c r="N15" s="170">
        <f>SUM(F15,J15)</f>
        <v>0</v>
      </c>
      <c r="O15" s="170">
        <f>SUM(G15,K16)</f>
        <v>0</v>
      </c>
      <c r="P15" s="170">
        <f>SUM(H15,L16)</f>
        <v>0</v>
      </c>
      <c r="Q15" s="171">
        <f t="shared" si="6"/>
        <v>0</v>
      </c>
      <c r="R15" s="171">
        <f t="shared" si="7"/>
        <v>0</v>
      </c>
      <c r="S15" s="193">
        <f t="shared" si="8"/>
        <v>0</v>
      </c>
    </row>
    <row r="16" spans="1:19" s="234" customFormat="1" ht="23.25">
      <c r="A16" s="233" t="s">
        <v>590</v>
      </c>
      <c r="B16" s="465">
        <f>SUM(B6:B15)</f>
        <v>3077</v>
      </c>
      <c r="C16" s="465">
        <f>SUM(C6:C15)</f>
        <v>376</v>
      </c>
      <c r="D16" s="465">
        <f>SUM(D6:D15)</f>
        <v>124</v>
      </c>
      <c r="E16" s="465">
        <f>SUM(E6:E15)</f>
        <v>3577</v>
      </c>
      <c r="F16" s="695">
        <f aca="true" t="shared" si="9" ref="F16:Q16">SUM(F6:F15)</f>
        <v>0</v>
      </c>
      <c r="G16" s="695">
        <f t="shared" si="9"/>
        <v>33</v>
      </c>
      <c r="H16" s="695">
        <f t="shared" si="9"/>
        <v>32</v>
      </c>
      <c r="I16" s="696">
        <f t="shared" si="9"/>
        <v>65</v>
      </c>
      <c r="J16" s="695">
        <f>SUM(J6:J15)</f>
        <v>13</v>
      </c>
      <c r="K16" s="695">
        <f>SUM(K6:K15)</f>
        <v>0</v>
      </c>
      <c r="L16" s="695">
        <f>SUM(L6:L15)</f>
        <v>0</v>
      </c>
      <c r="M16" s="695">
        <f t="shared" si="9"/>
        <v>13</v>
      </c>
      <c r="N16" s="465">
        <f t="shared" si="9"/>
        <v>13</v>
      </c>
      <c r="O16" s="465">
        <f t="shared" si="9"/>
        <v>33</v>
      </c>
      <c r="P16" s="465">
        <f t="shared" si="9"/>
        <v>32</v>
      </c>
      <c r="Q16" s="465">
        <f t="shared" si="9"/>
        <v>78</v>
      </c>
      <c r="R16" s="171">
        <f t="shared" si="7"/>
        <v>2</v>
      </c>
      <c r="S16" s="193">
        <f t="shared" si="8"/>
        <v>2</v>
      </c>
    </row>
    <row r="17" spans="1:19" s="234" customFormat="1" ht="23.25">
      <c r="A17" s="235" t="s">
        <v>2092</v>
      </c>
      <c r="B17" s="236"/>
      <c r="C17" s="236"/>
      <c r="D17" s="236"/>
      <c r="E17" s="236"/>
      <c r="F17" s="236"/>
      <c r="G17" s="236"/>
      <c r="H17" s="236"/>
      <c r="I17" s="236"/>
      <c r="J17" s="236"/>
      <c r="K17" s="236"/>
      <c r="L17" s="236"/>
      <c r="M17" s="236"/>
      <c r="N17" s="236"/>
      <c r="O17" s="236"/>
      <c r="P17" s="236"/>
      <c r="Q17" s="236"/>
      <c r="R17" s="236"/>
      <c r="S17" s="238" t="s">
        <v>2072</v>
      </c>
    </row>
    <row r="18" spans="1:19" s="283" customFormat="1" ht="21">
      <c r="A18" s="291" t="s">
        <v>2230</v>
      </c>
      <c r="B18" s="292"/>
      <c r="C18" s="292"/>
      <c r="D18" s="292"/>
      <c r="E18" s="292"/>
      <c r="F18" s="292"/>
      <c r="G18" s="292"/>
      <c r="H18" s="292"/>
      <c r="I18" s="893"/>
      <c r="J18" s="893"/>
      <c r="K18" s="893"/>
      <c r="L18" s="893"/>
      <c r="M18" s="893"/>
      <c r="N18" s="893"/>
      <c r="O18" s="893"/>
      <c r="P18" s="893"/>
      <c r="Q18" s="893"/>
      <c r="R18" s="893"/>
      <c r="S18" s="894"/>
    </row>
    <row r="19" spans="1:19" s="283" customFormat="1" ht="21">
      <c r="A19" s="897" t="s">
        <v>2231</v>
      </c>
      <c r="B19" s="295"/>
      <c r="C19" s="295"/>
      <c r="D19" s="295"/>
      <c r="E19" s="295"/>
      <c r="F19" s="295"/>
      <c r="G19" s="295"/>
      <c r="H19" s="295"/>
      <c r="I19" s="895"/>
      <c r="J19" s="895"/>
      <c r="K19" s="895"/>
      <c r="L19" s="895"/>
      <c r="M19" s="895"/>
      <c r="N19" s="895"/>
      <c r="O19" s="895"/>
      <c r="P19" s="895"/>
      <c r="Q19" s="895"/>
      <c r="R19" s="895"/>
      <c r="S19" s="896"/>
    </row>
    <row r="20" spans="1:19" s="283" customFormat="1" ht="21">
      <c r="A20" s="897" t="s">
        <v>2232</v>
      </c>
      <c r="B20" s="295"/>
      <c r="C20" s="295"/>
      <c r="D20" s="295"/>
      <c r="E20" s="295"/>
      <c r="F20" s="295"/>
      <c r="G20" s="295"/>
      <c r="H20" s="295"/>
      <c r="I20" s="895"/>
      <c r="J20" s="895"/>
      <c r="K20" s="895"/>
      <c r="L20" s="895"/>
      <c r="M20" s="895"/>
      <c r="N20" s="895"/>
      <c r="O20" s="895"/>
      <c r="P20" s="895"/>
      <c r="Q20" s="895"/>
      <c r="R20" s="895"/>
      <c r="S20" s="896"/>
    </row>
    <row r="21" spans="1:19" s="283" customFormat="1" ht="21">
      <c r="A21" s="898" t="s">
        <v>2233</v>
      </c>
      <c r="B21" s="295"/>
      <c r="C21" s="295"/>
      <c r="D21" s="295"/>
      <c r="E21" s="295"/>
      <c r="F21" s="295"/>
      <c r="G21" s="295"/>
      <c r="H21" s="295"/>
      <c r="I21" s="895"/>
      <c r="J21" s="895"/>
      <c r="K21" s="895"/>
      <c r="L21" s="895"/>
      <c r="M21" s="895"/>
      <c r="N21" s="895"/>
      <c r="O21" s="895"/>
      <c r="P21" s="895"/>
      <c r="Q21" s="895"/>
      <c r="R21" s="895"/>
      <c r="S21" s="896"/>
    </row>
    <row r="22" spans="1:19" ht="23.25" customHeight="1">
      <c r="A22" s="1208" t="s">
        <v>1134</v>
      </c>
      <c r="B22" s="1209"/>
      <c r="C22" s="1209"/>
      <c r="D22" s="1209"/>
      <c r="E22" s="1209"/>
      <c r="F22" s="239"/>
      <c r="G22" s="239"/>
      <c r="H22" s="239"/>
      <c r="I22" s="239"/>
      <c r="J22" s="239"/>
      <c r="K22" s="239"/>
      <c r="L22" s="239"/>
      <c r="M22" s="239"/>
      <c r="N22" s="239"/>
      <c r="O22" s="239"/>
      <c r="P22" s="239"/>
      <c r="Q22" s="239"/>
      <c r="R22" s="239"/>
      <c r="S22" s="241" t="s">
        <v>1850</v>
      </c>
    </row>
    <row r="23" spans="1:19" ht="23.25">
      <c r="A23" s="246"/>
      <c r="B23" s="247"/>
      <c r="C23" s="247"/>
      <c r="D23" s="247" t="s">
        <v>912</v>
      </c>
      <c r="E23" s="247"/>
      <c r="F23" s="247"/>
      <c r="G23" s="803"/>
      <c r="H23" s="803"/>
      <c r="I23" s="803"/>
      <c r="J23" s="247"/>
      <c r="K23" s="247"/>
      <c r="L23" s="247"/>
      <c r="M23" s="247"/>
      <c r="N23" s="247"/>
      <c r="O23" s="247"/>
      <c r="P23" s="247"/>
      <c r="Q23" s="247"/>
      <c r="R23" s="247"/>
      <c r="S23" s="248" t="s">
        <v>827</v>
      </c>
    </row>
    <row r="26" spans="11:13" ht="21.75">
      <c r="K26" s="802"/>
      <c r="M26" s="801"/>
    </row>
  </sheetData>
  <sheetProtection/>
  <mergeCells count="8">
    <mergeCell ref="A1:S1"/>
    <mergeCell ref="A4:A5"/>
    <mergeCell ref="B4:E4"/>
    <mergeCell ref="F4:I4"/>
    <mergeCell ref="R4:R5"/>
    <mergeCell ref="A22:E22"/>
    <mergeCell ref="J4:M4"/>
    <mergeCell ref="N4:Q4"/>
  </mergeCells>
  <printOptions/>
  <pageMargins left="0.7086614173228347" right="0.5511811023622047" top="0.984251968503937" bottom="0.984251968503937" header="0.5118110236220472" footer="0.5118110236220472"/>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codeName="Sheet67">
    <tabColor rgb="FFFFFF99"/>
    <pageSetUpPr fitToPage="1"/>
  </sheetPr>
  <dimension ref="A1:BU166"/>
  <sheetViews>
    <sheetView view="pageBreakPreview" zoomScale="85" zoomScaleNormal="80" zoomScaleSheetLayoutView="85" zoomScalePageLayoutView="0" workbookViewId="0" topLeftCell="A1">
      <pane ySplit="7" topLeftCell="A132" activePane="bottomLeft" state="frozen"/>
      <selection pane="topLeft" activeCell="B21" sqref="B21"/>
      <selection pane="bottomLeft" activeCell="C161" sqref="C161"/>
    </sheetView>
  </sheetViews>
  <sheetFormatPr defaultColWidth="10.66015625" defaultRowHeight="21"/>
  <cols>
    <col min="1" max="1" width="5.83203125" style="48" customWidth="1"/>
    <col min="2" max="2" width="35.83203125" style="48" customWidth="1"/>
    <col min="3" max="3" width="30.83203125" style="48" customWidth="1"/>
    <col min="4" max="4" width="12.83203125" style="48" customWidth="1"/>
    <col min="5" max="5" width="30.83203125" style="48" customWidth="1"/>
    <col min="6" max="6" width="14.33203125" style="48" customWidth="1"/>
    <col min="7" max="7" width="12.83203125" style="48" customWidth="1"/>
    <col min="8" max="8" width="7.83203125" style="48" customWidth="1"/>
    <col min="9" max="9" width="40.83203125" style="48" customWidth="1"/>
    <col min="10" max="10" width="20.83203125" style="102" customWidth="1"/>
    <col min="11" max="12" width="15.83203125" style="48" customWidth="1"/>
    <col min="13" max="13" width="25.83203125" style="48" customWidth="1"/>
    <col min="14" max="16384" width="10.66015625" style="1" customWidth="1"/>
  </cols>
  <sheetData>
    <row r="1" spans="1:13" ht="26.25">
      <c r="A1" s="1145" t="s">
        <v>551</v>
      </c>
      <c r="B1" s="1146"/>
      <c r="C1" s="1146"/>
      <c r="D1" s="1146"/>
      <c r="E1" s="1146"/>
      <c r="F1" s="1146"/>
      <c r="G1" s="1146"/>
      <c r="H1" s="1146"/>
      <c r="I1" s="1146"/>
      <c r="J1" s="1146"/>
      <c r="K1" s="1146"/>
      <c r="L1" s="1146"/>
      <c r="M1" s="1147"/>
    </row>
    <row r="2" spans="1:13" ht="26.25">
      <c r="A2" s="59"/>
      <c r="B2" s="60"/>
      <c r="C2" s="60"/>
      <c r="D2" s="60"/>
      <c r="E2" s="60"/>
      <c r="F2" s="60"/>
      <c r="G2" s="60"/>
      <c r="H2" s="60"/>
      <c r="I2" s="60"/>
      <c r="J2" s="60"/>
      <c r="K2" s="500"/>
      <c r="L2" s="500"/>
      <c r="M2" s="501" t="s">
        <v>0</v>
      </c>
    </row>
    <row r="3" spans="1:13" s="2" customFormat="1" ht="25.5" customHeight="1">
      <c r="A3" s="61" t="s">
        <v>1</v>
      </c>
      <c r="B3" s="62"/>
      <c r="C3" s="62"/>
      <c r="D3" s="62"/>
      <c r="E3" s="62"/>
      <c r="F3" s="62"/>
      <c r="G3" s="62"/>
      <c r="H3" s="62"/>
      <c r="I3" s="502"/>
      <c r="J3" s="503"/>
      <c r="K3" s="502"/>
      <c r="L3" s="502"/>
      <c r="M3" s="504"/>
    </row>
    <row r="4" spans="1:13" s="3" customFormat="1" ht="27.75" customHeight="1">
      <c r="A4" s="63" t="s">
        <v>2</v>
      </c>
      <c r="B4" s="64"/>
      <c r="C4" s="64"/>
      <c r="D4" s="65"/>
      <c r="E4" s="65"/>
      <c r="F4" s="65"/>
      <c r="G4" s="65"/>
      <c r="H4" s="65"/>
      <c r="I4" s="65"/>
      <c r="J4" s="66"/>
      <c r="K4" s="65"/>
      <c r="L4" s="65"/>
      <c r="M4" s="67"/>
    </row>
    <row r="5" spans="1:13" ht="26.25" customHeight="1">
      <c r="A5" s="68" t="s">
        <v>552</v>
      </c>
      <c r="B5" s="505"/>
      <c r="C5" s="505"/>
      <c r="D5" s="505"/>
      <c r="E5" s="505"/>
      <c r="F5" s="505"/>
      <c r="G5" s="505"/>
      <c r="H5" s="505"/>
      <c r="I5" s="505"/>
      <c r="J5" s="70"/>
      <c r="K5" s="71"/>
      <c r="L5" s="71"/>
      <c r="M5" s="72" t="s">
        <v>553</v>
      </c>
    </row>
    <row r="6" spans="1:13" s="6" customFormat="1" ht="21" customHeight="1">
      <c r="A6" s="1148" t="s">
        <v>3</v>
      </c>
      <c r="B6" s="1150" t="s">
        <v>4</v>
      </c>
      <c r="C6" s="1141" t="s">
        <v>5</v>
      </c>
      <c r="D6" s="1141" t="s">
        <v>6</v>
      </c>
      <c r="E6" s="1141" t="s">
        <v>7</v>
      </c>
      <c r="F6" s="73" t="s">
        <v>8</v>
      </c>
      <c r="G6" s="73"/>
      <c r="H6" s="73" t="s">
        <v>9</v>
      </c>
      <c r="I6" s="73"/>
      <c r="J6" s="1141" t="s">
        <v>10</v>
      </c>
      <c r="K6" s="1139" t="s">
        <v>11</v>
      </c>
      <c r="L6" s="1139" t="s">
        <v>12</v>
      </c>
      <c r="M6" s="1141" t="s">
        <v>13</v>
      </c>
    </row>
    <row r="7" spans="1:13" s="7" customFormat="1" ht="21">
      <c r="A7" s="1149"/>
      <c r="B7" s="1151"/>
      <c r="C7" s="1142"/>
      <c r="D7" s="1142"/>
      <c r="E7" s="1142"/>
      <c r="F7" s="74" t="s">
        <v>14</v>
      </c>
      <c r="G7" s="74" t="s">
        <v>15</v>
      </c>
      <c r="H7" s="75" t="s">
        <v>16</v>
      </c>
      <c r="I7" s="76" t="s">
        <v>17</v>
      </c>
      <c r="J7" s="1142"/>
      <c r="K7" s="1140"/>
      <c r="L7" s="1140"/>
      <c r="M7" s="1142"/>
    </row>
    <row r="8" spans="1:13" s="27" customFormat="1" ht="122.25" customHeight="1">
      <c r="A8" s="49">
        <v>1</v>
      </c>
      <c r="B8" s="506" t="s">
        <v>554</v>
      </c>
      <c r="C8" s="506" t="s">
        <v>555</v>
      </c>
      <c r="D8" s="77">
        <v>240557</v>
      </c>
      <c r="E8" s="507" t="s">
        <v>556</v>
      </c>
      <c r="F8" s="77">
        <v>240557</v>
      </c>
      <c r="G8" s="77" t="s">
        <v>21</v>
      </c>
      <c r="H8" s="50">
        <v>3</v>
      </c>
      <c r="I8" s="506" t="s">
        <v>557</v>
      </c>
      <c r="J8" s="508" t="s">
        <v>23</v>
      </c>
      <c r="K8" s="51"/>
      <c r="L8" s="52">
        <v>1</v>
      </c>
      <c r="M8" s="510" t="s">
        <v>558</v>
      </c>
    </row>
    <row r="9" spans="1:13" s="27" customFormat="1" ht="122.25" customHeight="1">
      <c r="A9" s="28">
        <v>2</v>
      </c>
      <c r="B9" s="21" t="s">
        <v>559</v>
      </c>
      <c r="C9" s="21" t="s">
        <v>560</v>
      </c>
      <c r="D9" s="78">
        <v>240411</v>
      </c>
      <c r="E9" s="9" t="s">
        <v>561</v>
      </c>
      <c r="F9" s="78">
        <v>240554</v>
      </c>
      <c r="G9" s="78" t="s">
        <v>21</v>
      </c>
      <c r="H9" s="22">
        <v>3</v>
      </c>
      <c r="I9" s="21" t="s">
        <v>562</v>
      </c>
      <c r="J9" s="16" t="s">
        <v>23</v>
      </c>
      <c r="K9" s="29"/>
      <c r="L9" s="25">
        <v>1</v>
      </c>
      <c r="M9" s="56" t="s">
        <v>563</v>
      </c>
    </row>
    <row r="10" spans="1:13" s="27" customFormat="1" ht="84" customHeight="1">
      <c r="A10" s="28">
        <v>3</v>
      </c>
      <c r="B10" s="21" t="s">
        <v>452</v>
      </c>
      <c r="C10" s="53" t="s">
        <v>1545</v>
      </c>
      <c r="D10" s="78">
        <f>F10</f>
        <v>240036</v>
      </c>
      <c r="E10" s="9" t="s">
        <v>454</v>
      </c>
      <c r="F10" s="78">
        <v>240036</v>
      </c>
      <c r="G10" s="78" t="s">
        <v>21</v>
      </c>
      <c r="H10" s="22">
        <v>3</v>
      </c>
      <c r="I10" s="21" t="s">
        <v>455</v>
      </c>
      <c r="J10" s="16" t="s">
        <v>23</v>
      </c>
      <c r="K10" s="29"/>
      <c r="L10" s="25">
        <v>1</v>
      </c>
      <c r="M10" s="56" t="s">
        <v>456</v>
      </c>
    </row>
    <row r="11" spans="1:13" s="27" customFormat="1" ht="84" customHeight="1">
      <c r="A11" s="28">
        <v>4</v>
      </c>
      <c r="B11" s="21" t="s">
        <v>457</v>
      </c>
      <c r="C11" s="21" t="s">
        <v>458</v>
      </c>
      <c r="D11" s="78">
        <f aca="true" t="shared" si="0" ref="D11:D21">F11</f>
        <v>240038</v>
      </c>
      <c r="E11" s="21" t="s">
        <v>459</v>
      </c>
      <c r="F11" s="78">
        <v>240038</v>
      </c>
      <c r="G11" s="78" t="s">
        <v>21</v>
      </c>
      <c r="H11" s="22">
        <v>3</v>
      </c>
      <c r="I11" s="21" t="s">
        <v>460</v>
      </c>
      <c r="J11" s="16" t="s">
        <v>23</v>
      </c>
      <c r="K11" s="29"/>
      <c r="L11" s="25">
        <v>1</v>
      </c>
      <c r="M11" s="56" t="s">
        <v>461</v>
      </c>
    </row>
    <row r="12" spans="1:13" s="27" customFormat="1" ht="84" customHeight="1">
      <c r="A12" s="28">
        <v>5</v>
      </c>
      <c r="B12" s="21" t="s">
        <v>462</v>
      </c>
      <c r="C12" s="14" t="s">
        <v>1546</v>
      </c>
      <c r="D12" s="78">
        <f t="shared" si="0"/>
        <v>240036</v>
      </c>
      <c r="E12" s="9" t="s">
        <v>463</v>
      </c>
      <c r="F12" s="78">
        <v>240036</v>
      </c>
      <c r="G12" s="78" t="s">
        <v>21</v>
      </c>
      <c r="H12" s="22">
        <v>3</v>
      </c>
      <c r="I12" s="21" t="s">
        <v>464</v>
      </c>
      <c r="J12" s="16" t="s">
        <v>23</v>
      </c>
      <c r="K12" s="29"/>
      <c r="L12" s="25">
        <v>1</v>
      </c>
      <c r="M12" s="56" t="s">
        <v>465</v>
      </c>
    </row>
    <row r="13" spans="1:13" s="27" customFormat="1" ht="84" customHeight="1">
      <c r="A13" s="28">
        <v>6</v>
      </c>
      <c r="B13" s="21" t="s">
        <v>466</v>
      </c>
      <c r="C13" s="14" t="s">
        <v>1547</v>
      </c>
      <c r="D13" s="78">
        <f t="shared" si="0"/>
        <v>240021</v>
      </c>
      <c r="E13" s="9" t="s">
        <v>467</v>
      </c>
      <c r="F13" s="78">
        <v>240021</v>
      </c>
      <c r="G13" s="78" t="s">
        <v>21</v>
      </c>
      <c r="H13" s="22">
        <v>3</v>
      </c>
      <c r="I13" s="21" t="s">
        <v>468</v>
      </c>
      <c r="J13" s="16" t="s">
        <v>23</v>
      </c>
      <c r="K13" s="29"/>
      <c r="L13" s="25">
        <v>1</v>
      </c>
      <c r="M13" s="56" t="s">
        <v>469</v>
      </c>
    </row>
    <row r="14" spans="1:13" s="27" customFormat="1" ht="84" customHeight="1">
      <c r="A14" s="28">
        <v>7</v>
      </c>
      <c r="B14" s="21" t="s">
        <v>470</v>
      </c>
      <c r="C14" s="14" t="s">
        <v>1387</v>
      </c>
      <c r="D14" s="78">
        <f t="shared" si="0"/>
        <v>240033</v>
      </c>
      <c r="E14" s="9" t="s">
        <v>471</v>
      </c>
      <c r="F14" s="78">
        <v>240033</v>
      </c>
      <c r="G14" s="78" t="s">
        <v>21</v>
      </c>
      <c r="H14" s="22">
        <v>3</v>
      </c>
      <c r="I14" s="21" t="s">
        <v>472</v>
      </c>
      <c r="J14" s="16" t="s">
        <v>23</v>
      </c>
      <c r="K14" s="29"/>
      <c r="L14" s="25">
        <v>1</v>
      </c>
      <c r="M14" s="56" t="s">
        <v>473</v>
      </c>
    </row>
    <row r="15" spans="1:13" s="27" customFormat="1" ht="84" customHeight="1">
      <c r="A15" s="28">
        <v>8</v>
      </c>
      <c r="B15" s="21" t="s">
        <v>474</v>
      </c>
      <c r="C15" s="14" t="s">
        <v>1548</v>
      </c>
      <c r="D15" s="78">
        <f t="shared" si="0"/>
        <v>240033</v>
      </c>
      <c r="E15" s="9" t="s">
        <v>475</v>
      </c>
      <c r="F15" s="78">
        <v>240033</v>
      </c>
      <c r="G15" s="78" t="s">
        <v>21</v>
      </c>
      <c r="H15" s="22">
        <v>3</v>
      </c>
      <c r="I15" s="21" t="s">
        <v>476</v>
      </c>
      <c r="J15" s="16" t="s">
        <v>23</v>
      </c>
      <c r="K15" s="29"/>
      <c r="L15" s="25">
        <v>1</v>
      </c>
      <c r="M15" s="56" t="s">
        <v>477</v>
      </c>
    </row>
    <row r="16" spans="1:13" s="27" customFormat="1" ht="84" customHeight="1">
      <c r="A16" s="28">
        <v>9</v>
      </c>
      <c r="B16" s="21" t="s">
        <v>478</v>
      </c>
      <c r="C16" s="14" t="s">
        <v>1389</v>
      </c>
      <c r="D16" s="78">
        <f t="shared" si="0"/>
        <v>240042</v>
      </c>
      <c r="E16" s="9" t="s">
        <v>479</v>
      </c>
      <c r="F16" s="78">
        <v>240042</v>
      </c>
      <c r="G16" s="78" t="s">
        <v>21</v>
      </c>
      <c r="H16" s="22">
        <v>3</v>
      </c>
      <c r="I16" s="21" t="s">
        <v>480</v>
      </c>
      <c r="J16" s="16" t="s">
        <v>23</v>
      </c>
      <c r="K16" s="29"/>
      <c r="L16" s="25">
        <v>1</v>
      </c>
      <c r="M16" s="56" t="s">
        <v>481</v>
      </c>
    </row>
    <row r="17" spans="1:13" s="27" customFormat="1" ht="84" customHeight="1">
      <c r="A17" s="28">
        <v>10</v>
      </c>
      <c r="B17" s="21" t="s">
        <v>482</v>
      </c>
      <c r="C17" s="14" t="s">
        <v>1390</v>
      </c>
      <c r="D17" s="78">
        <f t="shared" si="0"/>
        <v>240044</v>
      </c>
      <c r="E17" s="9" t="s">
        <v>483</v>
      </c>
      <c r="F17" s="78">
        <v>240044</v>
      </c>
      <c r="G17" s="78" t="s">
        <v>21</v>
      </c>
      <c r="H17" s="22">
        <v>3</v>
      </c>
      <c r="I17" s="21" t="s">
        <v>484</v>
      </c>
      <c r="J17" s="16" t="s">
        <v>23</v>
      </c>
      <c r="K17" s="29"/>
      <c r="L17" s="25">
        <v>1</v>
      </c>
      <c r="M17" s="56" t="s">
        <v>485</v>
      </c>
    </row>
    <row r="18" spans="1:13" s="27" customFormat="1" ht="94.5" customHeight="1">
      <c r="A18" s="28">
        <v>11</v>
      </c>
      <c r="B18" s="21" t="s">
        <v>486</v>
      </c>
      <c r="C18" s="14" t="s">
        <v>1549</v>
      </c>
      <c r="D18" s="78">
        <f t="shared" si="0"/>
        <v>240035</v>
      </c>
      <c r="E18" s="9" t="s">
        <v>487</v>
      </c>
      <c r="F18" s="78">
        <v>240035</v>
      </c>
      <c r="G18" s="78" t="s">
        <v>21</v>
      </c>
      <c r="H18" s="22">
        <v>3</v>
      </c>
      <c r="I18" s="21" t="s">
        <v>488</v>
      </c>
      <c r="J18" s="16" t="s">
        <v>23</v>
      </c>
      <c r="K18" s="29"/>
      <c r="L18" s="25">
        <v>1</v>
      </c>
      <c r="M18" s="56" t="s">
        <v>489</v>
      </c>
    </row>
    <row r="19" spans="1:13" s="27" customFormat="1" ht="120.75" customHeight="1">
      <c r="A19" s="28">
        <v>12</v>
      </c>
      <c r="B19" s="21" t="s">
        <v>490</v>
      </c>
      <c r="C19" s="14" t="s">
        <v>1550</v>
      </c>
      <c r="D19" s="78">
        <f t="shared" si="0"/>
        <v>240040</v>
      </c>
      <c r="E19" s="9" t="s">
        <v>491</v>
      </c>
      <c r="F19" s="78">
        <v>240040</v>
      </c>
      <c r="G19" s="78" t="s">
        <v>21</v>
      </c>
      <c r="H19" s="22">
        <v>3</v>
      </c>
      <c r="I19" s="21" t="s">
        <v>492</v>
      </c>
      <c r="J19" s="16" t="s">
        <v>23</v>
      </c>
      <c r="K19" s="29"/>
      <c r="L19" s="25">
        <v>1</v>
      </c>
      <c r="M19" s="56" t="s">
        <v>493</v>
      </c>
    </row>
    <row r="20" spans="1:13" s="27" customFormat="1" ht="120.75" customHeight="1">
      <c r="A20" s="28">
        <v>13</v>
      </c>
      <c r="B20" s="21" t="s">
        <v>494</v>
      </c>
      <c r="C20" s="14" t="s">
        <v>1551</v>
      </c>
      <c r="D20" s="78">
        <f t="shared" si="0"/>
        <v>240046</v>
      </c>
      <c r="E20" s="9" t="s">
        <v>495</v>
      </c>
      <c r="F20" s="78">
        <v>240046</v>
      </c>
      <c r="G20" s="78" t="s">
        <v>21</v>
      </c>
      <c r="H20" s="22">
        <v>3</v>
      </c>
      <c r="I20" s="21" t="s">
        <v>496</v>
      </c>
      <c r="J20" s="16" t="s">
        <v>23</v>
      </c>
      <c r="K20" s="29"/>
      <c r="L20" s="25">
        <v>1</v>
      </c>
      <c r="M20" s="56" t="s">
        <v>497</v>
      </c>
    </row>
    <row r="21" spans="1:13" s="27" customFormat="1" ht="122.25" customHeight="1">
      <c r="A21" s="28">
        <v>14</v>
      </c>
      <c r="B21" s="21" t="s">
        <v>498</v>
      </c>
      <c r="C21" s="14" t="s">
        <v>1552</v>
      </c>
      <c r="D21" s="78">
        <f t="shared" si="0"/>
        <v>240036</v>
      </c>
      <c r="E21" s="9" t="s">
        <v>499</v>
      </c>
      <c r="F21" s="78">
        <v>240036</v>
      </c>
      <c r="G21" s="78" t="s">
        <v>21</v>
      </c>
      <c r="H21" s="22">
        <v>3</v>
      </c>
      <c r="I21" s="21" t="s">
        <v>500</v>
      </c>
      <c r="J21" s="16" t="s">
        <v>23</v>
      </c>
      <c r="K21" s="29"/>
      <c r="L21" s="25">
        <v>1</v>
      </c>
      <c r="M21" s="56" t="s">
        <v>501</v>
      </c>
    </row>
    <row r="22" spans="1:13" s="27" customFormat="1" ht="122.25" customHeight="1">
      <c r="A22" s="28">
        <v>15</v>
      </c>
      <c r="B22" s="21" t="s">
        <v>502</v>
      </c>
      <c r="C22" s="53" t="s">
        <v>1553</v>
      </c>
      <c r="D22" s="78">
        <f>F22</f>
        <v>240038</v>
      </c>
      <c r="E22" s="9" t="s">
        <v>503</v>
      </c>
      <c r="F22" s="78">
        <v>240038</v>
      </c>
      <c r="G22" s="78" t="s">
        <v>21</v>
      </c>
      <c r="H22" s="22">
        <v>3</v>
      </c>
      <c r="I22" s="21" t="s">
        <v>504</v>
      </c>
      <c r="J22" s="16" t="s">
        <v>23</v>
      </c>
      <c r="K22" s="29"/>
      <c r="L22" s="25">
        <v>1</v>
      </c>
      <c r="M22" s="56" t="s">
        <v>505</v>
      </c>
    </row>
    <row r="23" spans="1:13" s="27" customFormat="1" ht="122.25" customHeight="1">
      <c r="A23" s="28">
        <v>16</v>
      </c>
      <c r="B23" s="9" t="s">
        <v>506</v>
      </c>
      <c r="C23" s="21" t="s">
        <v>507</v>
      </c>
      <c r="D23" s="78">
        <v>240152</v>
      </c>
      <c r="E23" s="9" t="s">
        <v>508</v>
      </c>
      <c r="F23" s="79">
        <v>240042</v>
      </c>
      <c r="G23" s="78" t="s">
        <v>21</v>
      </c>
      <c r="H23" s="22">
        <v>3</v>
      </c>
      <c r="I23" s="21" t="s">
        <v>509</v>
      </c>
      <c r="J23" s="16" t="s">
        <v>23</v>
      </c>
      <c r="K23" s="29"/>
      <c r="L23" s="25">
        <v>1</v>
      </c>
      <c r="M23" s="56" t="s">
        <v>510</v>
      </c>
    </row>
    <row r="24" spans="1:13" s="27" customFormat="1" ht="122.25" customHeight="1">
      <c r="A24" s="28">
        <v>17</v>
      </c>
      <c r="B24" s="9" t="s">
        <v>511</v>
      </c>
      <c r="C24" s="21" t="s">
        <v>512</v>
      </c>
      <c r="D24" s="78">
        <v>240154</v>
      </c>
      <c r="E24" s="9" t="s">
        <v>513</v>
      </c>
      <c r="F24" s="79">
        <v>240047</v>
      </c>
      <c r="G24" s="78" t="s">
        <v>21</v>
      </c>
      <c r="H24" s="22">
        <v>3</v>
      </c>
      <c r="I24" s="21" t="s">
        <v>514</v>
      </c>
      <c r="J24" s="16" t="s">
        <v>23</v>
      </c>
      <c r="K24" s="29"/>
      <c r="L24" s="25">
        <v>1</v>
      </c>
      <c r="M24" s="56" t="s">
        <v>515</v>
      </c>
    </row>
    <row r="25" spans="1:13" s="27" customFormat="1" ht="122.25" customHeight="1">
      <c r="A25" s="28">
        <v>18</v>
      </c>
      <c r="B25" s="9" t="s">
        <v>516</v>
      </c>
      <c r="C25" s="21" t="s">
        <v>507</v>
      </c>
      <c r="D25" s="78">
        <v>240126</v>
      </c>
      <c r="E25" s="9" t="s">
        <v>517</v>
      </c>
      <c r="F25" s="79">
        <v>240065</v>
      </c>
      <c r="G25" s="78" t="s">
        <v>21</v>
      </c>
      <c r="H25" s="22">
        <v>3</v>
      </c>
      <c r="I25" s="21" t="s">
        <v>518</v>
      </c>
      <c r="J25" s="16" t="s">
        <v>23</v>
      </c>
      <c r="K25" s="29"/>
      <c r="L25" s="25">
        <v>1</v>
      </c>
      <c r="M25" s="56" t="s">
        <v>519</v>
      </c>
    </row>
    <row r="26" spans="1:13" s="27" customFormat="1" ht="122.25" customHeight="1">
      <c r="A26" s="28">
        <v>19</v>
      </c>
      <c r="B26" s="9" t="s">
        <v>520</v>
      </c>
      <c r="C26" s="21" t="s">
        <v>521</v>
      </c>
      <c r="D26" s="78">
        <v>240233</v>
      </c>
      <c r="E26" s="9" t="s">
        <v>522</v>
      </c>
      <c r="F26" s="79">
        <v>240154</v>
      </c>
      <c r="G26" s="78" t="s">
        <v>21</v>
      </c>
      <c r="H26" s="22">
        <v>1</v>
      </c>
      <c r="I26" s="21" t="s">
        <v>523</v>
      </c>
      <c r="J26" s="16" t="s">
        <v>23</v>
      </c>
      <c r="K26" s="29"/>
      <c r="L26" s="25">
        <v>1</v>
      </c>
      <c r="M26" s="56" t="s">
        <v>524</v>
      </c>
    </row>
    <row r="27" spans="1:13" s="27" customFormat="1" ht="122.25" customHeight="1">
      <c r="A27" s="28">
        <v>20</v>
      </c>
      <c r="B27" s="9" t="s">
        <v>525</v>
      </c>
      <c r="C27" s="21" t="s">
        <v>507</v>
      </c>
      <c r="D27" s="78">
        <v>240117</v>
      </c>
      <c r="E27" s="9" t="s">
        <v>526</v>
      </c>
      <c r="F27" s="79">
        <v>240154</v>
      </c>
      <c r="G27" s="78" t="s">
        <v>21</v>
      </c>
      <c r="H27" s="22">
        <v>3</v>
      </c>
      <c r="I27" s="21" t="s">
        <v>527</v>
      </c>
      <c r="J27" s="16" t="s">
        <v>23</v>
      </c>
      <c r="K27" s="29"/>
      <c r="L27" s="25">
        <v>1</v>
      </c>
      <c r="M27" s="56" t="s">
        <v>528</v>
      </c>
    </row>
    <row r="28" spans="1:13" s="27" customFormat="1" ht="122.25" customHeight="1">
      <c r="A28" s="28">
        <v>21</v>
      </c>
      <c r="B28" s="9" t="s">
        <v>529</v>
      </c>
      <c r="C28" s="21" t="s">
        <v>507</v>
      </c>
      <c r="D28" s="78">
        <v>240116</v>
      </c>
      <c r="E28" s="9" t="s">
        <v>530</v>
      </c>
      <c r="F28" s="79">
        <v>240154</v>
      </c>
      <c r="G28" s="78" t="s">
        <v>21</v>
      </c>
      <c r="H28" s="22">
        <v>3</v>
      </c>
      <c r="I28" s="21" t="s">
        <v>531</v>
      </c>
      <c r="J28" s="16" t="s">
        <v>23</v>
      </c>
      <c r="K28" s="29"/>
      <c r="L28" s="25">
        <v>1</v>
      </c>
      <c r="M28" s="56" t="s">
        <v>532</v>
      </c>
    </row>
    <row r="29" spans="1:13" s="27" customFormat="1" ht="122.25" customHeight="1">
      <c r="A29" s="28">
        <v>22</v>
      </c>
      <c r="B29" s="21" t="s">
        <v>533</v>
      </c>
      <c r="C29" s="57" t="s">
        <v>534</v>
      </c>
      <c r="D29" s="78">
        <v>240059</v>
      </c>
      <c r="E29" s="57" t="s">
        <v>535</v>
      </c>
      <c r="F29" s="78">
        <v>240059</v>
      </c>
      <c r="G29" s="78" t="s">
        <v>21</v>
      </c>
      <c r="H29" s="22">
        <v>1</v>
      </c>
      <c r="I29" s="21" t="s">
        <v>536</v>
      </c>
      <c r="J29" s="16" t="s">
        <v>23</v>
      </c>
      <c r="K29" s="57"/>
      <c r="L29" s="25">
        <v>1</v>
      </c>
      <c r="M29" s="56" t="s">
        <v>537</v>
      </c>
    </row>
    <row r="30" spans="1:13" s="27" customFormat="1" ht="122.25" customHeight="1">
      <c r="A30" s="28">
        <v>23</v>
      </c>
      <c r="B30" s="21" t="s">
        <v>538</v>
      </c>
      <c r="C30" s="57" t="s">
        <v>512</v>
      </c>
      <c r="D30" s="78">
        <v>240086</v>
      </c>
      <c r="E30" s="57" t="s">
        <v>539</v>
      </c>
      <c r="F30" s="79">
        <v>240240</v>
      </c>
      <c r="G30" s="78" t="s">
        <v>21</v>
      </c>
      <c r="H30" s="22">
        <v>3</v>
      </c>
      <c r="I30" s="21" t="s">
        <v>540</v>
      </c>
      <c r="J30" s="16" t="s">
        <v>23</v>
      </c>
      <c r="K30" s="57"/>
      <c r="L30" s="25">
        <v>1</v>
      </c>
      <c r="M30" s="56" t="s">
        <v>541</v>
      </c>
    </row>
    <row r="31" spans="1:13" s="27" customFormat="1" ht="122.25" customHeight="1">
      <c r="A31" s="590">
        <v>24</v>
      </c>
      <c r="B31" s="591" t="s">
        <v>542</v>
      </c>
      <c r="C31" s="592" t="s">
        <v>543</v>
      </c>
      <c r="D31" s="593">
        <v>240162</v>
      </c>
      <c r="E31" s="592" t="s">
        <v>544</v>
      </c>
      <c r="F31" s="594">
        <v>240240</v>
      </c>
      <c r="G31" s="593" t="s">
        <v>21</v>
      </c>
      <c r="H31" s="595">
        <v>1</v>
      </c>
      <c r="I31" s="596" t="s">
        <v>545</v>
      </c>
      <c r="J31" s="597" t="s">
        <v>23</v>
      </c>
      <c r="K31" s="592"/>
      <c r="L31" s="598">
        <v>1</v>
      </c>
      <c r="M31" s="599" t="s">
        <v>546</v>
      </c>
    </row>
    <row r="32" spans="1:13" s="27" customFormat="1" ht="122.25" customHeight="1">
      <c r="A32" s="28">
        <v>25</v>
      </c>
      <c r="B32" s="21" t="s">
        <v>547</v>
      </c>
      <c r="C32" s="57" t="s">
        <v>383</v>
      </c>
      <c r="D32" s="78">
        <v>240197</v>
      </c>
      <c r="E32" s="80" t="s">
        <v>548</v>
      </c>
      <c r="F32" s="78">
        <v>240197</v>
      </c>
      <c r="G32" s="78" t="s">
        <v>21</v>
      </c>
      <c r="H32" s="22">
        <v>1</v>
      </c>
      <c r="I32" s="80" t="s">
        <v>549</v>
      </c>
      <c r="J32" s="16" t="s">
        <v>23</v>
      </c>
      <c r="K32" s="57"/>
      <c r="L32" s="25">
        <v>1</v>
      </c>
      <c r="M32" s="56" t="s">
        <v>550</v>
      </c>
    </row>
    <row r="33" spans="1:13" s="27" customFormat="1" ht="84" customHeight="1">
      <c r="A33" s="28">
        <v>26</v>
      </c>
      <c r="B33" s="21" t="s">
        <v>345</v>
      </c>
      <c r="C33" s="53" t="s">
        <v>1393</v>
      </c>
      <c r="D33" s="10">
        <v>41182</v>
      </c>
      <c r="E33" s="9" t="s">
        <v>346</v>
      </c>
      <c r="F33" s="10">
        <v>41360</v>
      </c>
      <c r="G33" s="10" t="s">
        <v>21</v>
      </c>
      <c r="H33" s="22">
        <v>3</v>
      </c>
      <c r="I33" s="21" t="s">
        <v>347</v>
      </c>
      <c r="J33" s="16" t="s">
        <v>23</v>
      </c>
      <c r="K33" s="29"/>
      <c r="L33" s="25">
        <v>1</v>
      </c>
      <c r="M33" s="56" t="s">
        <v>348</v>
      </c>
    </row>
    <row r="34" spans="1:13" s="27" customFormat="1" ht="84" customHeight="1">
      <c r="A34" s="28">
        <v>27</v>
      </c>
      <c r="B34" s="512" t="s">
        <v>349</v>
      </c>
      <c r="C34" s="600" t="s">
        <v>1554</v>
      </c>
      <c r="D34" s="10">
        <v>41182</v>
      </c>
      <c r="E34" s="9" t="s">
        <v>350</v>
      </c>
      <c r="F34" s="10">
        <v>41516</v>
      </c>
      <c r="G34" s="10" t="s">
        <v>21</v>
      </c>
      <c r="H34" s="11">
        <v>1</v>
      </c>
      <c r="I34" s="21" t="s">
        <v>351</v>
      </c>
      <c r="J34" s="15" t="s">
        <v>23</v>
      </c>
      <c r="K34" s="15"/>
      <c r="L34" s="16">
        <v>1</v>
      </c>
      <c r="M34" s="56" t="s">
        <v>352</v>
      </c>
    </row>
    <row r="35" spans="1:13" s="27" customFormat="1" ht="84" customHeight="1">
      <c r="A35" s="28">
        <v>28</v>
      </c>
      <c r="B35" s="9" t="s">
        <v>353</v>
      </c>
      <c r="C35" s="9" t="s">
        <v>354</v>
      </c>
      <c r="D35" s="10">
        <v>40924</v>
      </c>
      <c r="E35" s="9" t="s">
        <v>355</v>
      </c>
      <c r="F35" s="10">
        <v>41290</v>
      </c>
      <c r="G35" s="10" t="s">
        <v>21</v>
      </c>
      <c r="H35" s="11">
        <v>3</v>
      </c>
      <c r="I35" s="9" t="s">
        <v>356</v>
      </c>
      <c r="J35" s="15" t="s">
        <v>23</v>
      </c>
      <c r="K35" s="15"/>
      <c r="L35" s="16">
        <v>1</v>
      </c>
      <c r="M35" s="56" t="s">
        <v>357</v>
      </c>
    </row>
    <row r="36" spans="1:13" s="27" customFormat="1" ht="84" customHeight="1">
      <c r="A36" s="28">
        <v>29</v>
      </c>
      <c r="B36" s="9" t="s">
        <v>358</v>
      </c>
      <c r="C36" s="9" t="s">
        <v>359</v>
      </c>
      <c r="D36" s="10">
        <v>40756</v>
      </c>
      <c r="E36" s="9" t="s">
        <v>360</v>
      </c>
      <c r="F36" s="10">
        <v>41303</v>
      </c>
      <c r="G36" s="10" t="s">
        <v>21</v>
      </c>
      <c r="H36" s="11">
        <v>3</v>
      </c>
      <c r="I36" s="9" t="s">
        <v>361</v>
      </c>
      <c r="J36" s="15" t="s">
        <v>23</v>
      </c>
      <c r="K36" s="15"/>
      <c r="L36" s="16">
        <v>1</v>
      </c>
      <c r="M36" s="56" t="s">
        <v>362</v>
      </c>
    </row>
    <row r="37" spans="1:13" s="27" customFormat="1" ht="84" customHeight="1">
      <c r="A37" s="28">
        <v>30</v>
      </c>
      <c r="B37" s="9" t="s">
        <v>363</v>
      </c>
      <c r="C37" s="9" t="s">
        <v>364</v>
      </c>
      <c r="D37" s="10">
        <v>41341</v>
      </c>
      <c r="E37" s="9" t="s">
        <v>365</v>
      </c>
      <c r="F37" s="10">
        <v>41341</v>
      </c>
      <c r="G37" s="10" t="s">
        <v>21</v>
      </c>
      <c r="H37" s="11">
        <v>1</v>
      </c>
      <c r="I37" s="9" t="s">
        <v>366</v>
      </c>
      <c r="J37" s="15" t="s">
        <v>23</v>
      </c>
      <c r="K37" s="15"/>
      <c r="L37" s="16">
        <v>1</v>
      </c>
      <c r="M37" s="54" t="s">
        <v>367</v>
      </c>
    </row>
    <row r="38" spans="1:13" s="27" customFormat="1" ht="84" customHeight="1">
      <c r="A38" s="28">
        <v>31</v>
      </c>
      <c r="B38" s="9" t="s">
        <v>368</v>
      </c>
      <c r="C38" s="9" t="s">
        <v>369</v>
      </c>
      <c r="D38" s="10">
        <v>41547</v>
      </c>
      <c r="E38" s="9" t="s">
        <v>370</v>
      </c>
      <c r="F38" s="10">
        <v>41317</v>
      </c>
      <c r="G38" s="10" t="s">
        <v>21</v>
      </c>
      <c r="H38" s="11">
        <v>1</v>
      </c>
      <c r="I38" s="9" t="s">
        <v>371</v>
      </c>
      <c r="J38" s="15" t="s">
        <v>23</v>
      </c>
      <c r="K38" s="15"/>
      <c r="L38" s="16">
        <v>1</v>
      </c>
      <c r="M38" s="56" t="s">
        <v>372</v>
      </c>
    </row>
    <row r="39" spans="1:13" s="27" customFormat="1" ht="84" customHeight="1">
      <c r="A39" s="28">
        <v>32</v>
      </c>
      <c r="B39" s="9" t="s">
        <v>373</v>
      </c>
      <c r="C39" s="9" t="s">
        <v>374</v>
      </c>
      <c r="D39" s="10">
        <v>41699</v>
      </c>
      <c r="E39" s="55" t="s">
        <v>346</v>
      </c>
      <c r="F39" s="10">
        <v>41360</v>
      </c>
      <c r="G39" s="10" t="s">
        <v>21</v>
      </c>
      <c r="H39" s="11">
        <v>3</v>
      </c>
      <c r="I39" s="9" t="s">
        <v>375</v>
      </c>
      <c r="J39" s="15" t="s">
        <v>23</v>
      </c>
      <c r="K39" s="15"/>
      <c r="L39" s="16">
        <v>1</v>
      </c>
      <c r="M39" s="56" t="s">
        <v>376</v>
      </c>
    </row>
    <row r="40" spans="1:13" s="27" customFormat="1" ht="84" customHeight="1">
      <c r="A40" s="28">
        <v>33</v>
      </c>
      <c r="B40" s="9" t="s">
        <v>377</v>
      </c>
      <c r="C40" s="9" t="s">
        <v>378</v>
      </c>
      <c r="D40" s="10">
        <v>41572</v>
      </c>
      <c r="E40" s="55" t="s">
        <v>379</v>
      </c>
      <c r="F40" s="10">
        <v>41572</v>
      </c>
      <c r="G40" s="10" t="s">
        <v>21</v>
      </c>
      <c r="H40" s="11">
        <v>3</v>
      </c>
      <c r="I40" s="9" t="s">
        <v>380</v>
      </c>
      <c r="J40" s="15" t="s">
        <v>23</v>
      </c>
      <c r="K40" s="15"/>
      <c r="L40" s="16">
        <v>1</v>
      </c>
      <c r="M40" s="56" t="s">
        <v>381</v>
      </c>
    </row>
    <row r="41" spans="1:13" s="27" customFormat="1" ht="84" customHeight="1">
      <c r="A41" s="28">
        <v>34</v>
      </c>
      <c r="B41" s="9" t="s">
        <v>382</v>
      </c>
      <c r="C41" s="19" t="s">
        <v>383</v>
      </c>
      <c r="D41" s="10">
        <v>41517</v>
      </c>
      <c r="E41" s="9" t="s">
        <v>384</v>
      </c>
      <c r="F41" s="10">
        <v>41502</v>
      </c>
      <c r="G41" s="10" t="s">
        <v>21</v>
      </c>
      <c r="H41" s="11">
        <v>3</v>
      </c>
      <c r="I41" s="21" t="s">
        <v>385</v>
      </c>
      <c r="J41" s="15" t="s">
        <v>23</v>
      </c>
      <c r="K41" s="15"/>
      <c r="L41" s="16">
        <v>1</v>
      </c>
      <c r="M41" s="56" t="s">
        <v>386</v>
      </c>
    </row>
    <row r="42" spans="1:13" s="27" customFormat="1" ht="84" customHeight="1">
      <c r="A42" s="28">
        <v>35</v>
      </c>
      <c r="B42" s="9" t="s">
        <v>387</v>
      </c>
      <c r="C42" s="19" t="s">
        <v>383</v>
      </c>
      <c r="D42" s="10">
        <v>41517</v>
      </c>
      <c r="E42" s="9" t="s">
        <v>388</v>
      </c>
      <c r="F42" s="10">
        <v>41504</v>
      </c>
      <c r="G42" s="10" t="s">
        <v>21</v>
      </c>
      <c r="H42" s="11">
        <v>3</v>
      </c>
      <c r="I42" s="21" t="s">
        <v>389</v>
      </c>
      <c r="J42" s="15" t="s">
        <v>23</v>
      </c>
      <c r="K42" s="15"/>
      <c r="L42" s="16">
        <v>1</v>
      </c>
      <c r="M42" s="56" t="s">
        <v>390</v>
      </c>
    </row>
    <row r="43" spans="1:13" s="27" customFormat="1" ht="84" customHeight="1">
      <c r="A43" s="28">
        <v>36</v>
      </c>
      <c r="B43" s="9" t="s">
        <v>391</v>
      </c>
      <c r="C43" s="19" t="s">
        <v>392</v>
      </c>
      <c r="D43" s="10">
        <v>41620</v>
      </c>
      <c r="E43" s="9" t="s">
        <v>393</v>
      </c>
      <c r="F43" s="10">
        <v>41620</v>
      </c>
      <c r="G43" s="10" t="s">
        <v>21</v>
      </c>
      <c r="H43" s="11">
        <v>3</v>
      </c>
      <c r="I43" s="21" t="s">
        <v>394</v>
      </c>
      <c r="J43" s="15" t="s">
        <v>23</v>
      </c>
      <c r="K43" s="15"/>
      <c r="L43" s="16">
        <v>1</v>
      </c>
      <c r="M43" s="56" t="s">
        <v>395</v>
      </c>
    </row>
    <row r="44" spans="1:13" s="27" customFormat="1" ht="84" customHeight="1">
      <c r="A44" s="28">
        <v>37</v>
      </c>
      <c r="B44" s="9" t="s">
        <v>396</v>
      </c>
      <c r="C44" s="19" t="s">
        <v>383</v>
      </c>
      <c r="D44" s="10">
        <v>41608</v>
      </c>
      <c r="E44" s="9" t="s">
        <v>388</v>
      </c>
      <c r="F44" s="10">
        <v>41502</v>
      </c>
      <c r="G44" s="10" t="s">
        <v>21</v>
      </c>
      <c r="H44" s="11">
        <v>3</v>
      </c>
      <c r="I44" s="21" t="s">
        <v>397</v>
      </c>
      <c r="J44" s="15" t="s">
        <v>23</v>
      </c>
      <c r="K44" s="15"/>
      <c r="L44" s="16">
        <v>1</v>
      </c>
      <c r="M44" s="56" t="s">
        <v>398</v>
      </c>
    </row>
    <row r="45" spans="1:13" s="27" customFormat="1" ht="84" customHeight="1">
      <c r="A45" s="28">
        <v>38</v>
      </c>
      <c r="B45" s="9" t="s">
        <v>399</v>
      </c>
      <c r="C45" s="19" t="s">
        <v>400</v>
      </c>
      <c r="D45" s="10">
        <v>41337</v>
      </c>
      <c r="E45" s="9" t="s">
        <v>401</v>
      </c>
      <c r="F45" s="10">
        <v>41337</v>
      </c>
      <c r="G45" s="10" t="s">
        <v>21</v>
      </c>
      <c r="H45" s="11">
        <v>3</v>
      </c>
      <c r="I45" s="21" t="s">
        <v>402</v>
      </c>
      <c r="J45" s="15" t="s">
        <v>23</v>
      </c>
      <c r="K45" s="15"/>
      <c r="L45" s="16">
        <v>1</v>
      </c>
      <c r="M45" s="56" t="s">
        <v>403</v>
      </c>
    </row>
    <row r="46" spans="1:13" s="27" customFormat="1" ht="84" customHeight="1">
      <c r="A46" s="28">
        <v>39</v>
      </c>
      <c r="B46" s="9" t="s">
        <v>404</v>
      </c>
      <c r="C46" s="19" t="s">
        <v>405</v>
      </c>
      <c r="D46" s="10">
        <v>41439</v>
      </c>
      <c r="E46" s="9" t="s">
        <v>406</v>
      </c>
      <c r="F46" s="10">
        <v>41439</v>
      </c>
      <c r="G46" s="10" t="s">
        <v>21</v>
      </c>
      <c r="H46" s="11">
        <v>3</v>
      </c>
      <c r="I46" s="21" t="s">
        <v>407</v>
      </c>
      <c r="J46" s="15" t="s">
        <v>23</v>
      </c>
      <c r="K46" s="15"/>
      <c r="L46" s="16">
        <v>1</v>
      </c>
      <c r="M46" s="56" t="s">
        <v>408</v>
      </c>
    </row>
    <row r="47" spans="1:13" s="27" customFormat="1" ht="84" customHeight="1">
      <c r="A47" s="28">
        <v>40</v>
      </c>
      <c r="B47" s="9" t="s">
        <v>409</v>
      </c>
      <c r="C47" s="19" t="s">
        <v>410</v>
      </c>
      <c r="D47" s="10">
        <v>41375</v>
      </c>
      <c r="E47" s="9" t="s">
        <v>411</v>
      </c>
      <c r="F47" s="10">
        <v>41375</v>
      </c>
      <c r="G47" s="10" t="s">
        <v>21</v>
      </c>
      <c r="H47" s="11">
        <v>3</v>
      </c>
      <c r="I47" s="21" t="s">
        <v>412</v>
      </c>
      <c r="J47" s="15" t="s">
        <v>23</v>
      </c>
      <c r="K47" s="15"/>
      <c r="L47" s="16">
        <v>1</v>
      </c>
      <c r="M47" s="56" t="s">
        <v>413</v>
      </c>
    </row>
    <row r="48" spans="1:13" s="27" customFormat="1" ht="84" customHeight="1">
      <c r="A48" s="590">
        <v>41</v>
      </c>
      <c r="B48" s="567" t="s">
        <v>414</v>
      </c>
      <c r="C48" s="601" t="s">
        <v>415</v>
      </c>
      <c r="D48" s="602">
        <v>41339</v>
      </c>
      <c r="E48" s="592" t="s">
        <v>416</v>
      </c>
      <c r="F48" s="602">
        <v>41339</v>
      </c>
      <c r="G48" s="602" t="s">
        <v>21</v>
      </c>
      <c r="H48" s="603">
        <v>3</v>
      </c>
      <c r="I48" s="567" t="s">
        <v>417</v>
      </c>
      <c r="J48" s="604" t="s">
        <v>23</v>
      </c>
      <c r="K48" s="604"/>
      <c r="L48" s="597">
        <v>1</v>
      </c>
      <c r="M48" s="605" t="s">
        <v>418</v>
      </c>
    </row>
    <row r="49" spans="1:13" s="27" customFormat="1" ht="84" customHeight="1">
      <c r="A49" s="28">
        <v>42</v>
      </c>
      <c r="B49" s="9" t="s">
        <v>419</v>
      </c>
      <c r="C49" s="19" t="s">
        <v>420</v>
      </c>
      <c r="D49" s="10">
        <v>41344</v>
      </c>
      <c r="E49" s="9" t="s">
        <v>421</v>
      </c>
      <c r="F49" s="10">
        <v>41344</v>
      </c>
      <c r="G49" s="10" t="s">
        <v>21</v>
      </c>
      <c r="H49" s="11">
        <v>3</v>
      </c>
      <c r="I49" s="21" t="s">
        <v>412</v>
      </c>
      <c r="J49" s="15" t="s">
        <v>23</v>
      </c>
      <c r="K49" s="15"/>
      <c r="L49" s="16">
        <v>1</v>
      </c>
      <c r="M49" s="56" t="s">
        <v>422</v>
      </c>
    </row>
    <row r="50" spans="1:13" s="27" customFormat="1" ht="84" customHeight="1">
      <c r="A50" s="28">
        <v>43</v>
      </c>
      <c r="B50" s="9" t="s">
        <v>423</v>
      </c>
      <c r="C50" s="600" t="s">
        <v>1523</v>
      </c>
      <c r="D50" s="10">
        <v>41341</v>
      </c>
      <c r="E50" s="9" t="s">
        <v>424</v>
      </c>
      <c r="F50" s="10">
        <v>41341</v>
      </c>
      <c r="G50" s="10" t="s">
        <v>21</v>
      </c>
      <c r="H50" s="11">
        <v>3</v>
      </c>
      <c r="I50" s="9" t="s">
        <v>417</v>
      </c>
      <c r="J50" s="15" t="s">
        <v>23</v>
      </c>
      <c r="K50" s="15"/>
      <c r="L50" s="16">
        <v>1</v>
      </c>
      <c r="M50" s="56" t="s">
        <v>425</v>
      </c>
    </row>
    <row r="51" spans="1:13" s="27" customFormat="1" ht="84" customHeight="1">
      <c r="A51" s="28">
        <v>44</v>
      </c>
      <c r="B51" s="9" t="s">
        <v>426</v>
      </c>
      <c r="C51" s="19" t="s">
        <v>427</v>
      </c>
      <c r="D51" s="10">
        <v>41341</v>
      </c>
      <c r="E51" s="9" t="s">
        <v>428</v>
      </c>
      <c r="F51" s="10">
        <v>41341</v>
      </c>
      <c r="G51" s="10" t="s">
        <v>21</v>
      </c>
      <c r="H51" s="11">
        <v>3</v>
      </c>
      <c r="I51" s="21" t="s">
        <v>412</v>
      </c>
      <c r="J51" s="15" t="s">
        <v>23</v>
      </c>
      <c r="K51" s="15"/>
      <c r="L51" s="16">
        <v>1</v>
      </c>
      <c r="M51" s="56" t="s">
        <v>429</v>
      </c>
    </row>
    <row r="52" spans="1:13" s="27" customFormat="1" ht="84" customHeight="1">
      <c r="A52" s="590">
        <v>45</v>
      </c>
      <c r="B52" s="567" t="s">
        <v>430</v>
      </c>
      <c r="C52" s="601" t="s">
        <v>431</v>
      </c>
      <c r="D52" s="602">
        <v>41339</v>
      </c>
      <c r="E52" s="592" t="s">
        <v>416</v>
      </c>
      <c r="F52" s="602">
        <v>41339</v>
      </c>
      <c r="G52" s="602" t="s">
        <v>21</v>
      </c>
      <c r="H52" s="603">
        <v>3</v>
      </c>
      <c r="I52" s="567" t="s">
        <v>417</v>
      </c>
      <c r="J52" s="604" t="s">
        <v>23</v>
      </c>
      <c r="K52" s="604"/>
      <c r="L52" s="597">
        <v>1</v>
      </c>
      <c r="M52" s="599" t="s">
        <v>432</v>
      </c>
    </row>
    <row r="53" spans="1:13" s="27" customFormat="1" ht="84" customHeight="1">
      <c r="A53" s="28">
        <v>46</v>
      </c>
      <c r="B53" s="9" t="s">
        <v>433</v>
      </c>
      <c r="C53" s="19" t="s">
        <v>434</v>
      </c>
      <c r="D53" s="10">
        <v>41345</v>
      </c>
      <c r="E53" s="9" t="s">
        <v>435</v>
      </c>
      <c r="F53" s="10">
        <v>41345</v>
      </c>
      <c r="G53" s="10" t="s">
        <v>21</v>
      </c>
      <c r="H53" s="11">
        <v>3</v>
      </c>
      <c r="I53" s="9" t="s">
        <v>417</v>
      </c>
      <c r="J53" s="15" t="s">
        <v>23</v>
      </c>
      <c r="K53" s="15"/>
      <c r="L53" s="16">
        <v>1</v>
      </c>
      <c r="M53" s="56" t="s">
        <v>436</v>
      </c>
    </row>
    <row r="54" spans="1:13" s="27" customFormat="1" ht="84" customHeight="1">
      <c r="A54" s="28">
        <v>47</v>
      </c>
      <c r="B54" s="9" t="s">
        <v>437</v>
      </c>
      <c r="C54" s="19" t="s">
        <v>438</v>
      </c>
      <c r="D54" s="10">
        <v>41341</v>
      </c>
      <c r="E54" s="9" t="s">
        <v>439</v>
      </c>
      <c r="F54" s="10">
        <v>41341</v>
      </c>
      <c r="G54" s="10" t="s">
        <v>21</v>
      </c>
      <c r="H54" s="11">
        <v>3</v>
      </c>
      <c r="I54" s="21" t="s">
        <v>412</v>
      </c>
      <c r="J54" s="15" t="s">
        <v>23</v>
      </c>
      <c r="K54" s="15"/>
      <c r="L54" s="16">
        <v>1</v>
      </c>
      <c r="M54" s="56" t="s">
        <v>440</v>
      </c>
    </row>
    <row r="55" spans="1:13" s="27" customFormat="1" ht="84" customHeight="1">
      <c r="A55" s="28">
        <v>48</v>
      </c>
      <c r="B55" s="9" t="s">
        <v>441</v>
      </c>
      <c r="C55" s="19" t="s">
        <v>442</v>
      </c>
      <c r="D55" s="10">
        <v>41341</v>
      </c>
      <c r="E55" s="9" t="s">
        <v>443</v>
      </c>
      <c r="F55" s="10">
        <v>41341</v>
      </c>
      <c r="G55" s="10" t="s">
        <v>21</v>
      </c>
      <c r="H55" s="11">
        <v>3</v>
      </c>
      <c r="I55" s="21" t="s">
        <v>412</v>
      </c>
      <c r="J55" s="15" t="s">
        <v>23</v>
      </c>
      <c r="K55" s="15"/>
      <c r="L55" s="16">
        <v>1</v>
      </c>
      <c r="M55" s="56" t="s">
        <v>444</v>
      </c>
    </row>
    <row r="56" spans="1:13" s="27" customFormat="1" ht="84" customHeight="1">
      <c r="A56" s="28">
        <v>49</v>
      </c>
      <c r="B56" s="9" t="s">
        <v>445</v>
      </c>
      <c r="C56" s="9" t="s">
        <v>446</v>
      </c>
      <c r="D56" s="10">
        <v>41334</v>
      </c>
      <c r="E56" s="9" t="s">
        <v>447</v>
      </c>
      <c r="F56" s="10">
        <f>D56</f>
        <v>41334</v>
      </c>
      <c r="G56" s="42" t="s">
        <v>21</v>
      </c>
      <c r="H56" s="11">
        <v>3</v>
      </c>
      <c r="I56" s="9" t="s">
        <v>448</v>
      </c>
      <c r="J56" s="15" t="s">
        <v>23</v>
      </c>
      <c r="K56" s="15"/>
      <c r="L56" s="15">
        <v>1</v>
      </c>
      <c r="M56" s="56" t="s">
        <v>449</v>
      </c>
    </row>
    <row r="57" spans="1:13" s="8" customFormat="1" ht="63" customHeight="1">
      <c r="A57" s="28">
        <v>50</v>
      </c>
      <c r="B57" s="9" t="s">
        <v>18</v>
      </c>
      <c r="C57" s="9" t="s">
        <v>19</v>
      </c>
      <c r="D57" s="10">
        <v>39752</v>
      </c>
      <c r="E57" s="9" t="s">
        <v>20</v>
      </c>
      <c r="F57" s="10">
        <v>41213</v>
      </c>
      <c r="G57" s="10" t="s">
        <v>21</v>
      </c>
      <c r="H57" s="11">
        <v>3</v>
      </c>
      <c r="I57" s="9" t="s">
        <v>22</v>
      </c>
      <c r="J57" s="12" t="s">
        <v>23</v>
      </c>
      <c r="K57" s="12"/>
      <c r="L57" s="11">
        <v>1</v>
      </c>
      <c r="M57" s="17" t="s">
        <v>24</v>
      </c>
    </row>
    <row r="58" spans="1:13" s="8" customFormat="1" ht="63">
      <c r="A58" s="28">
        <v>51</v>
      </c>
      <c r="B58" s="9" t="s">
        <v>25</v>
      </c>
      <c r="C58" s="9" t="s">
        <v>26</v>
      </c>
      <c r="D58" s="10">
        <v>39539</v>
      </c>
      <c r="E58" s="9" t="s">
        <v>27</v>
      </c>
      <c r="F58" s="10">
        <v>41000</v>
      </c>
      <c r="G58" s="10" t="s">
        <v>21</v>
      </c>
      <c r="H58" s="11">
        <v>3</v>
      </c>
      <c r="I58" s="9" t="s">
        <v>28</v>
      </c>
      <c r="J58" s="12" t="s">
        <v>23</v>
      </c>
      <c r="K58" s="12"/>
      <c r="L58" s="11">
        <v>1</v>
      </c>
      <c r="M58" s="31" t="s">
        <v>29</v>
      </c>
    </row>
    <row r="59" spans="1:13" s="8" customFormat="1" ht="63">
      <c r="A59" s="28">
        <v>52</v>
      </c>
      <c r="B59" s="9" t="s">
        <v>30</v>
      </c>
      <c r="C59" s="9" t="s">
        <v>31</v>
      </c>
      <c r="D59" s="10">
        <v>39691</v>
      </c>
      <c r="E59" s="9" t="s">
        <v>32</v>
      </c>
      <c r="F59" s="10">
        <v>41152</v>
      </c>
      <c r="G59" s="10" t="s">
        <v>21</v>
      </c>
      <c r="H59" s="11">
        <v>1</v>
      </c>
      <c r="I59" s="9" t="s">
        <v>33</v>
      </c>
      <c r="J59" s="12" t="s">
        <v>23</v>
      </c>
      <c r="K59" s="12"/>
      <c r="L59" s="11">
        <v>1</v>
      </c>
      <c r="M59" s="31" t="s">
        <v>34</v>
      </c>
    </row>
    <row r="60" spans="1:13" s="8" customFormat="1" ht="84">
      <c r="A60" s="28">
        <v>53</v>
      </c>
      <c r="B60" s="9" t="s">
        <v>35</v>
      </c>
      <c r="C60" s="9" t="s">
        <v>36</v>
      </c>
      <c r="D60" s="10">
        <v>39722</v>
      </c>
      <c r="E60" s="13" t="s">
        <v>37</v>
      </c>
      <c r="F60" s="10">
        <v>41183</v>
      </c>
      <c r="G60" s="10" t="s">
        <v>21</v>
      </c>
      <c r="H60" s="11">
        <v>1</v>
      </c>
      <c r="I60" s="9" t="s">
        <v>38</v>
      </c>
      <c r="J60" s="15" t="s">
        <v>39</v>
      </c>
      <c r="K60" s="12"/>
      <c r="L60" s="16">
        <v>1</v>
      </c>
      <c r="M60" s="17" t="s">
        <v>40</v>
      </c>
    </row>
    <row r="61" spans="1:13" s="8" customFormat="1" ht="84">
      <c r="A61" s="28">
        <v>54</v>
      </c>
      <c r="B61" s="9" t="s">
        <v>41</v>
      </c>
      <c r="C61" s="9" t="s">
        <v>42</v>
      </c>
      <c r="D61" s="10">
        <v>39904</v>
      </c>
      <c r="E61" s="9" t="s">
        <v>43</v>
      </c>
      <c r="F61" s="10">
        <v>41000</v>
      </c>
      <c r="G61" s="10" t="s">
        <v>21</v>
      </c>
      <c r="H61" s="11">
        <v>3</v>
      </c>
      <c r="I61" s="9" t="s">
        <v>44</v>
      </c>
      <c r="J61" s="15" t="s">
        <v>23</v>
      </c>
      <c r="K61" s="12"/>
      <c r="L61" s="16">
        <v>1</v>
      </c>
      <c r="M61" s="31" t="s">
        <v>45</v>
      </c>
    </row>
    <row r="62" spans="1:13" s="8" customFormat="1" ht="84">
      <c r="A62" s="28">
        <v>55</v>
      </c>
      <c r="B62" s="9" t="s">
        <v>46</v>
      </c>
      <c r="C62" s="9" t="s">
        <v>47</v>
      </c>
      <c r="D62" s="10">
        <v>39722</v>
      </c>
      <c r="E62" s="9" t="s">
        <v>43</v>
      </c>
      <c r="F62" s="10">
        <v>41183</v>
      </c>
      <c r="G62" s="10" t="s">
        <v>21</v>
      </c>
      <c r="H62" s="11">
        <v>3</v>
      </c>
      <c r="I62" s="9" t="s">
        <v>48</v>
      </c>
      <c r="J62" s="15" t="s">
        <v>23</v>
      </c>
      <c r="K62" s="15"/>
      <c r="L62" s="16">
        <v>1</v>
      </c>
      <c r="M62" s="31" t="s">
        <v>49</v>
      </c>
    </row>
    <row r="63" spans="1:13" s="7" customFormat="1" ht="63">
      <c r="A63" s="28">
        <v>56</v>
      </c>
      <c r="B63" s="18" t="s">
        <v>50</v>
      </c>
      <c r="C63" s="19" t="s">
        <v>51</v>
      </c>
      <c r="D63" s="10">
        <v>39471</v>
      </c>
      <c r="E63" s="9" t="s">
        <v>52</v>
      </c>
      <c r="F63" s="10">
        <v>40932</v>
      </c>
      <c r="G63" s="10" t="s">
        <v>21</v>
      </c>
      <c r="H63" s="11">
        <v>3</v>
      </c>
      <c r="I63" s="9" t="s">
        <v>53</v>
      </c>
      <c r="J63" s="15" t="s">
        <v>23</v>
      </c>
      <c r="K63" s="15"/>
      <c r="L63" s="16">
        <v>1</v>
      </c>
      <c r="M63" s="31" t="s">
        <v>54</v>
      </c>
    </row>
    <row r="64" spans="1:13" s="7" customFormat="1" ht="63">
      <c r="A64" s="28">
        <v>57</v>
      </c>
      <c r="B64" s="18" t="s">
        <v>55</v>
      </c>
      <c r="C64" s="20" t="s">
        <v>56</v>
      </c>
      <c r="D64" s="10">
        <v>40086</v>
      </c>
      <c r="E64" s="9" t="s">
        <v>57</v>
      </c>
      <c r="F64" s="10">
        <v>41182</v>
      </c>
      <c r="G64" s="10" t="s">
        <v>21</v>
      </c>
      <c r="H64" s="11">
        <v>3</v>
      </c>
      <c r="I64" s="9" t="s">
        <v>58</v>
      </c>
      <c r="J64" s="15" t="s">
        <v>23</v>
      </c>
      <c r="K64" s="15"/>
      <c r="L64" s="16">
        <v>1</v>
      </c>
      <c r="M64" s="31" t="s">
        <v>59</v>
      </c>
    </row>
    <row r="65" spans="1:13" s="7" customFormat="1" ht="105">
      <c r="A65" s="28">
        <v>58</v>
      </c>
      <c r="B65" s="18" t="s">
        <v>60</v>
      </c>
      <c r="C65" s="20" t="s">
        <v>61</v>
      </c>
      <c r="D65" s="10">
        <v>40482</v>
      </c>
      <c r="E65" s="13" t="s">
        <v>62</v>
      </c>
      <c r="F65" s="10">
        <v>41232</v>
      </c>
      <c r="G65" s="10" t="s">
        <v>21</v>
      </c>
      <c r="H65" s="11">
        <v>1</v>
      </c>
      <c r="I65" s="21" t="s">
        <v>63</v>
      </c>
      <c r="J65" s="15" t="s">
        <v>23</v>
      </c>
      <c r="K65" s="15"/>
      <c r="L65" s="16">
        <v>4</v>
      </c>
      <c r="M65" s="31" t="s">
        <v>64</v>
      </c>
    </row>
    <row r="66" spans="1:13" s="7" customFormat="1" ht="105">
      <c r="A66" s="28">
        <v>59</v>
      </c>
      <c r="B66" s="18" t="s">
        <v>65</v>
      </c>
      <c r="C66" s="20" t="s">
        <v>61</v>
      </c>
      <c r="D66" s="10">
        <v>40086</v>
      </c>
      <c r="E66" s="13" t="s">
        <v>62</v>
      </c>
      <c r="F66" s="10">
        <v>41232</v>
      </c>
      <c r="G66" s="10" t="s">
        <v>21</v>
      </c>
      <c r="H66" s="11">
        <v>1</v>
      </c>
      <c r="I66" s="21" t="s">
        <v>63</v>
      </c>
      <c r="J66" s="15" t="s">
        <v>23</v>
      </c>
      <c r="K66" s="15"/>
      <c r="L66" s="16">
        <v>4</v>
      </c>
      <c r="M66" s="31" t="s">
        <v>66</v>
      </c>
    </row>
    <row r="67" spans="1:13" s="7" customFormat="1" ht="63">
      <c r="A67" s="28">
        <v>60</v>
      </c>
      <c r="B67" s="18" t="s">
        <v>67</v>
      </c>
      <c r="C67" s="20" t="s">
        <v>68</v>
      </c>
      <c r="D67" s="10">
        <v>40087</v>
      </c>
      <c r="E67" s="9" t="s">
        <v>69</v>
      </c>
      <c r="F67" s="10">
        <v>41144</v>
      </c>
      <c r="G67" s="10" t="s">
        <v>21</v>
      </c>
      <c r="H67" s="11">
        <v>1</v>
      </c>
      <c r="I67" s="9" t="s">
        <v>63</v>
      </c>
      <c r="J67" s="15" t="s">
        <v>23</v>
      </c>
      <c r="K67" s="15"/>
      <c r="L67" s="16">
        <v>1</v>
      </c>
      <c r="M67" s="31" t="s">
        <v>70</v>
      </c>
    </row>
    <row r="68" spans="1:13" s="8" customFormat="1" ht="147">
      <c r="A68" s="28">
        <v>61</v>
      </c>
      <c r="B68" s="9" t="s">
        <v>71</v>
      </c>
      <c r="C68" s="9" t="s">
        <v>72</v>
      </c>
      <c r="D68" s="10">
        <v>40268</v>
      </c>
      <c r="E68" s="13" t="s">
        <v>73</v>
      </c>
      <c r="F68" s="10">
        <v>41188</v>
      </c>
      <c r="G68" s="10" t="s">
        <v>21</v>
      </c>
      <c r="H68" s="11">
        <v>1</v>
      </c>
      <c r="I68" s="9" t="s">
        <v>63</v>
      </c>
      <c r="J68" s="15" t="s">
        <v>23</v>
      </c>
      <c r="K68" s="15"/>
      <c r="L68" s="16">
        <v>4</v>
      </c>
      <c r="M68" s="31" t="s">
        <v>74</v>
      </c>
    </row>
    <row r="69" spans="1:13" s="8" customFormat="1" ht="84">
      <c r="A69" s="590">
        <v>62</v>
      </c>
      <c r="B69" s="567" t="s">
        <v>75</v>
      </c>
      <c r="C69" s="606" t="s">
        <v>76</v>
      </c>
      <c r="D69" s="602">
        <v>40179</v>
      </c>
      <c r="E69" s="567" t="s">
        <v>77</v>
      </c>
      <c r="F69" s="602">
        <v>41030</v>
      </c>
      <c r="G69" s="602" t="s">
        <v>21</v>
      </c>
      <c r="H69" s="603">
        <v>3</v>
      </c>
      <c r="I69" s="567" t="s">
        <v>78</v>
      </c>
      <c r="J69" s="604" t="s">
        <v>23</v>
      </c>
      <c r="K69" s="604"/>
      <c r="L69" s="597">
        <v>1</v>
      </c>
      <c r="M69" s="607" t="s">
        <v>79</v>
      </c>
    </row>
    <row r="70" spans="1:13" s="27" customFormat="1" ht="49.5" customHeight="1">
      <c r="A70" s="590">
        <v>63</v>
      </c>
      <c r="B70" s="1143" t="s">
        <v>80</v>
      </c>
      <c r="C70" s="1143" t="s">
        <v>81</v>
      </c>
      <c r="D70" s="602">
        <v>40816</v>
      </c>
      <c r="E70" s="608" t="s">
        <v>82</v>
      </c>
      <c r="F70" s="602">
        <v>41030</v>
      </c>
      <c r="G70" s="602" t="s">
        <v>21</v>
      </c>
      <c r="H70" s="595">
        <v>1</v>
      </c>
      <c r="I70" s="1143" t="s">
        <v>83</v>
      </c>
      <c r="J70" s="609" t="s">
        <v>84</v>
      </c>
      <c r="K70" s="610" t="s">
        <v>85</v>
      </c>
      <c r="L70" s="598">
        <v>1</v>
      </c>
      <c r="M70" s="611" t="s">
        <v>86</v>
      </c>
    </row>
    <row r="71" spans="1:13" s="27" customFormat="1" ht="42">
      <c r="A71" s="590"/>
      <c r="B71" s="1143"/>
      <c r="C71" s="1143"/>
      <c r="D71" s="602"/>
      <c r="E71" s="608" t="s">
        <v>87</v>
      </c>
      <c r="F71" s="602">
        <v>41030</v>
      </c>
      <c r="G71" s="602" t="s">
        <v>21</v>
      </c>
      <c r="H71" s="595">
        <v>1</v>
      </c>
      <c r="I71" s="1143"/>
      <c r="J71" s="609"/>
      <c r="K71" s="612"/>
      <c r="L71" s="598">
        <v>1</v>
      </c>
      <c r="M71" s="607"/>
    </row>
    <row r="72" spans="1:13" s="27" customFormat="1" ht="42">
      <c r="A72" s="590"/>
      <c r="B72" s="1143"/>
      <c r="C72" s="1143"/>
      <c r="D72" s="602"/>
      <c r="E72" s="608" t="s">
        <v>88</v>
      </c>
      <c r="F72" s="602">
        <v>41030</v>
      </c>
      <c r="G72" s="602" t="s">
        <v>21</v>
      </c>
      <c r="H72" s="595">
        <v>1</v>
      </c>
      <c r="I72" s="1143"/>
      <c r="J72" s="609"/>
      <c r="K72" s="612"/>
      <c r="L72" s="598">
        <v>1</v>
      </c>
      <c r="M72" s="607"/>
    </row>
    <row r="73" spans="1:13" s="27" customFormat="1" ht="42">
      <c r="A73" s="590"/>
      <c r="B73" s="591"/>
      <c r="C73" s="591"/>
      <c r="D73" s="602"/>
      <c r="E73" s="608" t="s">
        <v>89</v>
      </c>
      <c r="F73" s="602">
        <v>41030</v>
      </c>
      <c r="G73" s="602" t="s">
        <v>21</v>
      </c>
      <c r="H73" s="595">
        <v>1</v>
      </c>
      <c r="I73" s="591"/>
      <c r="J73" s="609"/>
      <c r="K73" s="612"/>
      <c r="L73" s="598">
        <v>1</v>
      </c>
      <c r="M73" s="607"/>
    </row>
    <row r="74" spans="1:13" s="27" customFormat="1" ht="42">
      <c r="A74" s="590"/>
      <c r="B74" s="591"/>
      <c r="C74" s="591"/>
      <c r="D74" s="602"/>
      <c r="E74" s="608" t="s">
        <v>90</v>
      </c>
      <c r="F74" s="602">
        <v>41030</v>
      </c>
      <c r="G74" s="602" t="s">
        <v>21</v>
      </c>
      <c r="H74" s="595">
        <v>1</v>
      </c>
      <c r="I74" s="591"/>
      <c r="J74" s="609"/>
      <c r="K74" s="612"/>
      <c r="L74" s="598">
        <v>1</v>
      </c>
      <c r="M74" s="607"/>
    </row>
    <row r="75" spans="1:13" s="27" customFormat="1" ht="42">
      <c r="A75" s="590"/>
      <c r="B75" s="591"/>
      <c r="C75" s="591"/>
      <c r="D75" s="602"/>
      <c r="E75" s="608" t="s">
        <v>91</v>
      </c>
      <c r="F75" s="602">
        <v>41030</v>
      </c>
      <c r="G75" s="602" t="s">
        <v>21</v>
      </c>
      <c r="H75" s="595">
        <v>1</v>
      </c>
      <c r="I75" s="591"/>
      <c r="J75" s="609"/>
      <c r="K75" s="612"/>
      <c r="L75" s="598">
        <v>1</v>
      </c>
      <c r="M75" s="607"/>
    </row>
    <row r="76" spans="1:13" s="27" customFormat="1" ht="42">
      <c r="A76" s="590"/>
      <c r="B76" s="591"/>
      <c r="C76" s="591"/>
      <c r="D76" s="602"/>
      <c r="E76" s="608" t="s">
        <v>92</v>
      </c>
      <c r="F76" s="602">
        <v>41030</v>
      </c>
      <c r="G76" s="602" t="s">
        <v>21</v>
      </c>
      <c r="H76" s="595">
        <v>1</v>
      </c>
      <c r="I76" s="591"/>
      <c r="J76" s="609"/>
      <c r="K76" s="612"/>
      <c r="L76" s="598">
        <v>1</v>
      </c>
      <c r="M76" s="607"/>
    </row>
    <row r="77" spans="1:13" s="27" customFormat="1" ht="42">
      <c r="A77" s="590"/>
      <c r="B77" s="591"/>
      <c r="C77" s="591"/>
      <c r="D77" s="602"/>
      <c r="E77" s="608" t="s">
        <v>93</v>
      </c>
      <c r="F77" s="602">
        <v>41030</v>
      </c>
      <c r="G77" s="602" t="s">
        <v>21</v>
      </c>
      <c r="H77" s="595">
        <v>1</v>
      </c>
      <c r="I77" s="591"/>
      <c r="J77" s="609"/>
      <c r="K77" s="612"/>
      <c r="L77" s="598">
        <v>1</v>
      </c>
      <c r="M77" s="607"/>
    </row>
    <row r="78" spans="1:13" s="27" customFormat="1" ht="42">
      <c r="A78" s="590"/>
      <c r="B78" s="591"/>
      <c r="C78" s="591"/>
      <c r="D78" s="602"/>
      <c r="E78" s="608" t="s">
        <v>94</v>
      </c>
      <c r="F78" s="602">
        <v>41030</v>
      </c>
      <c r="G78" s="602" t="s">
        <v>21</v>
      </c>
      <c r="H78" s="595">
        <v>1</v>
      </c>
      <c r="I78" s="591"/>
      <c r="J78" s="609"/>
      <c r="K78" s="612"/>
      <c r="L78" s="598">
        <v>1</v>
      </c>
      <c r="M78" s="607"/>
    </row>
    <row r="79" spans="1:13" s="27" customFormat="1" ht="42">
      <c r="A79" s="590"/>
      <c r="B79" s="591"/>
      <c r="C79" s="591"/>
      <c r="D79" s="1152"/>
      <c r="E79" s="608" t="s">
        <v>95</v>
      </c>
      <c r="F79" s="602">
        <v>41030</v>
      </c>
      <c r="G79" s="602" t="s">
        <v>21</v>
      </c>
      <c r="H79" s="595">
        <v>1</v>
      </c>
      <c r="I79" s="591"/>
      <c r="J79" s="1143"/>
      <c r="K79" s="612"/>
      <c r="L79" s="598">
        <v>1</v>
      </c>
      <c r="M79" s="607"/>
    </row>
    <row r="80" spans="1:13" s="27" customFormat="1" ht="63">
      <c r="A80" s="590"/>
      <c r="B80" s="591"/>
      <c r="C80" s="591"/>
      <c r="D80" s="1152"/>
      <c r="E80" s="608" t="s">
        <v>96</v>
      </c>
      <c r="F80" s="602">
        <v>41030</v>
      </c>
      <c r="G80" s="602" t="s">
        <v>21</v>
      </c>
      <c r="H80" s="595">
        <v>1</v>
      </c>
      <c r="I80" s="591"/>
      <c r="J80" s="1143"/>
      <c r="K80" s="612"/>
      <c r="L80" s="598">
        <v>1</v>
      </c>
      <c r="M80" s="607"/>
    </row>
    <row r="81" spans="1:13" s="27" customFormat="1" ht="63">
      <c r="A81" s="590"/>
      <c r="B81" s="591"/>
      <c r="C81" s="591"/>
      <c r="D81" s="1152"/>
      <c r="E81" s="608" t="s">
        <v>97</v>
      </c>
      <c r="F81" s="602">
        <v>41030</v>
      </c>
      <c r="G81" s="602" t="s">
        <v>21</v>
      </c>
      <c r="H81" s="595">
        <v>1</v>
      </c>
      <c r="I81" s="591"/>
      <c r="J81" s="1143"/>
      <c r="K81" s="612"/>
      <c r="L81" s="598">
        <v>1</v>
      </c>
      <c r="M81" s="607"/>
    </row>
    <row r="82" spans="1:13" s="27" customFormat="1" ht="63">
      <c r="A82" s="590"/>
      <c r="B82" s="591"/>
      <c r="C82" s="591"/>
      <c r="D82" s="1152"/>
      <c r="E82" s="608" t="s">
        <v>98</v>
      </c>
      <c r="F82" s="602">
        <v>41030</v>
      </c>
      <c r="G82" s="602" t="s">
        <v>21</v>
      </c>
      <c r="H82" s="595">
        <v>1</v>
      </c>
      <c r="I82" s="591"/>
      <c r="J82" s="1143"/>
      <c r="K82" s="612"/>
      <c r="L82" s="598">
        <v>1</v>
      </c>
      <c r="M82" s="607"/>
    </row>
    <row r="83" spans="1:13" s="27" customFormat="1" ht="63">
      <c r="A83" s="590"/>
      <c r="B83" s="591"/>
      <c r="C83" s="591"/>
      <c r="D83" s="1152"/>
      <c r="E83" s="608" t="s">
        <v>99</v>
      </c>
      <c r="F83" s="602">
        <v>41030</v>
      </c>
      <c r="G83" s="602" t="s">
        <v>21</v>
      </c>
      <c r="H83" s="595">
        <v>1</v>
      </c>
      <c r="I83" s="591"/>
      <c r="J83" s="1143"/>
      <c r="K83" s="612"/>
      <c r="L83" s="598">
        <v>1</v>
      </c>
      <c r="M83" s="607"/>
    </row>
    <row r="84" spans="1:13" s="27" customFormat="1" ht="63">
      <c r="A84" s="590"/>
      <c r="B84" s="591"/>
      <c r="C84" s="591"/>
      <c r="D84" s="1152"/>
      <c r="E84" s="608" t="s">
        <v>100</v>
      </c>
      <c r="F84" s="602">
        <v>41030</v>
      </c>
      <c r="G84" s="602" t="s">
        <v>21</v>
      </c>
      <c r="H84" s="595">
        <v>1</v>
      </c>
      <c r="I84" s="591"/>
      <c r="J84" s="1143"/>
      <c r="K84" s="612"/>
      <c r="L84" s="598">
        <v>1</v>
      </c>
      <c r="M84" s="607"/>
    </row>
    <row r="85" spans="1:13" s="27" customFormat="1" ht="63">
      <c r="A85" s="590"/>
      <c r="B85" s="591"/>
      <c r="C85" s="591"/>
      <c r="D85" s="1152"/>
      <c r="E85" s="608" t="s">
        <v>101</v>
      </c>
      <c r="F85" s="602">
        <v>41030</v>
      </c>
      <c r="G85" s="602" t="s">
        <v>21</v>
      </c>
      <c r="H85" s="595">
        <v>1</v>
      </c>
      <c r="I85" s="591"/>
      <c r="J85" s="1143"/>
      <c r="K85" s="612"/>
      <c r="L85" s="598">
        <v>1</v>
      </c>
      <c r="M85" s="607"/>
    </row>
    <row r="86" spans="1:13" s="27" customFormat="1" ht="63">
      <c r="A86" s="590"/>
      <c r="B86" s="591"/>
      <c r="C86" s="591"/>
      <c r="D86" s="1152"/>
      <c r="E86" s="608" t="s">
        <v>102</v>
      </c>
      <c r="F86" s="602">
        <v>41030</v>
      </c>
      <c r="G86" s="602" t="s">
        <v>21</v>
      </c>
      <c r="H86" s="595">
        <v>1</v>
      </c>
      <c r="I86" s="591"/>
      <c r="J86" s="1143"/>
      <c r="K86" s="612"/>
      <c r="L86" s="598">
        <v>1</v>
      </c>
      <c r="M86" s="607"/>
    </row>
    <row r="87" spans="1:13" s="27" customFormat="1" ht="63">
      <c r="A87" s="590"/>
      <c r="B87" s="591"/>
      <c r="C87" s="591"/>
      <c r="D87" s="1152"/>
      <c r="E87" s="608" t="s">
        <v>103</v>
      </c>
      <c r="F87" s="602">
        <v>41030</v>
      </c>
      <c r="G87" s="602" t="s">
        <v>21</v>
      </c>
      <c r="H87" s="595">
        <v>1</v>
      </c>
      <c r="I87" s="591"/>
      <c r="J87" s="1143"/>
      <c r="K87" s="612"/>
      <c r="L87" s="598">
        <v>1</v>
      </c>
      <c r="M87" s="607"/>
    </row>
    <row r="88" spans="1:13" s="27" customFormat="1" ht="63">
      <c r="A88" s="590"/>
      <c r="B88" s="591"/>
      <c r="C88" s="591"/>
      <c r="D88" s="1152"/>
      <c r="E88" s="608" t="s">
        <v>104</v>
      </c>
      <c r="F88" s="602">
        <v>41030</v>
      </c>
      <c r="G88" s="602" t="s">
        <v>21</v>
      </c>
      <c r="H88" s="595">
        <v>1</v>
      </c>
      <c r="I88" s="591"/>
      <c r="J88" s="1143"/>
      <c r="K88" s="612"/>
      <c r="L88" s="598">
        <v>1</v>
      </c>
      <c r="M88" s="607"/>
    </row>
    <row r="89" spans="1:13" s="27" customFormat="1" ht="63">
      <c r="A89" s="590"/>
      <c r="B89" s="591"/>
      <c r="C89" s="591"/>
      <c r="D89" s="1152"/>
      <c r="E89" s="608" t="s">
        <v>105</v>
      </c>
      <c r="F89" s="602">
        <v>41030</v>
      </c>
      <c r="G89" s="602" t="s">
        <v>21</v>
      </c>
      <c r="H89" s="595">
        <v>1</v>
      </c>
      <c r="I89" s="591"/>
      <c r="J89" s="1143"/>
      <c r="K89" s="612"/>
      <c r="L89" s="598">
        <v>1</v>
      </c>
      <c r="M89" s="607"/>
    </row>
    <row r="90" spans="1:13" s="27" customFormat="1" ht="42">
      <c r="A90" s="590"/>
      <c r="B90" s="591"/>
      <c r="C90" s="591"/>
      <c r="D90" s="1152"/>
      <c r="E90" s="608" t="s">
        <v>106</v>
      </c>
      <c r="F90" s="602">
        <v>41030</v>
      </c>
      <c r="G90" s="602" t="s">
        <v>21</v>
      </c>
      <c r="H90" s="595">
        <v>1</v>
      </c>
      <c r="I90" s="591"/>
      <c r="J90" s="1143"/>
      <c r="K90" s="612"/>
      <c r="L90" s="598">
        <v>1</v>
      </c>
      <c r="M90" s="607"/>
    </row>
    <row r="91" spans="1:13" s="27" customFormat="1" ht="63">
      <c r="A91" s="590"/>
      <c r="B91" s="591"/>
      <c r="C91" s="591"/>
      <c r="D91" s="1152"/>
      <c r="E91" s="608" t="s">
        <v>107</v>
      </c>
      <c r="F91" s="602">
        <v>41030</v>
      </c>
      <c r="G91" s="602" t="s">
        <v>21</v>
      </c>
      <c r="H91" s="595">
        <v>1</v>
      </c>
      <c r="I91" s="591"/>
      <c r="J91" s="1143"/>
      <c r="K91" s="612"/>
      <c r="L91" s="598">
        <v>1</v>
      </c>
      <c r="M91" s="607"/>
    </row>
    <row r="92" spans="1:13" s="27" customFormat="1" ht="63">
      <c r="A92" s="590"/>
      <c r="B92" s="591"/>
      <c r="C92" s="591"/>
      <c r="D92" s="1152"/>
      <c r="E92" s="608" t="s">
        <v>108</v>
      </c>
      <c r="F92" s="602">
        <v>41030</v>
      </c>
      <c r="G92" s="602" t="s">
        <v>21</v>
      </c>
      <c r="H92" s="595">
        <v>1</v>
      </c>
      <c r="I92" s="591"/>
      <c r="J92" s="1143"/>
      <c r="K92" s="612"/>
      <c r="L92" s="598">
        <v>1</v>
      </c>
      <c r="M92" s="607"/>
    </row>
    <row r="93" spans="1:13" s="27" customFormat="1" ht="21">
      <c r="A93" s="590"/>
      <c r="B93" s="591"/>
      <c r="C93" s="591"/>
      <c r="D93" s="1152"/>
      <c r="E93" s="608" t="s">
        <v>109</v>
      </c>
      <c r="F93" s="602">
        <v>41030</v>
      </c>
      <c r="G93" s="602" t="s">
        <v>21</v>
      </c>
      <c r="H93" s="595">
        <v>1</v>
      </c>
      <c r="I93" s="591"/>
      <c r="J93" s="1143"/>
      <c r="K93" s="612"/>
      <c r="L93" s="598">
        <v>1</v>
      </c>
      <c r="M93" s="607"/>
    </row>
    <row r="94" spans="1:13" s="27" customFormat="1" ht="63">
      <c r="A94" s="590"/>
      <c r="B94" s="591"/>
      <c r="C94" s="591"/>
      <c r="D94" s="1152"/>
      <c r="E94" s="608" t="s">
        <v>110</v>
      </c>
      <c r="F94" s="602">
        <v>41030</v>
      </c>
      <c r="G94" s="602" t="s">
        <v>21</v>
      </c>
      <c r="H94" s="595">
        <v>1</v>
      </c>
      <c r="I94" s="591"/>
      <c r="J94" s="1143"/>
      <c r="K94" s="612"/>
      <c r="L94" s="598">
        <v>1</v>
      </c>
      <c r="M94" s="607"/>
    </row>
    <row r="95" spans="1:13" s="27" customFormat="1" ht="42">
      <c r="A95" s="590"/>
      <c r="B95" s="591"/>
      <c r="C95" s="591"/>
      <c r="D95" s="1152"/>
      <c r="E95" s="608" t="s">
        <v>111</v>
      </c>
      <c r="F95" s="602">
        <v>41030</v>
      </c>
      <c r="G95" s="602" t="s">
        <v>21</v>
      </c>
      <c r="H95" s="595">
        <v>1</v>
      </c>
      <c r="I95" s="591"/>
      <c r="J95" s="1143"/>
      <c r="K95" s="612"/>
      <c r="L95" s="598">
        <v>1</v>
      </c>
      <c r="M95" s="607"/>
    </row>
    <row r="96" spans="1:13" s="27" customFormat="1" ht="42">
      <c r="A96" s="590"/>
      <c r="B96" s="591"/>
      <c r="C96" s="591"/>
      <c r="D96" s="1152"/>
      <c r="E96" s="608" t="s">
        <v>112</v>
      </c>
      <c r="F96" s="602">
        <v>41030</v>
      </c>
      <c r="G96" s="602" t="s">
        <v>21</v>
      </c>
      <c r="H96" s="595">
        <v>1</v>
      </c>
      <c r="I96" s="591"/>
      <c r="J96" s="1143"/>
      <c r="K96" s="612"/>
      <c r="L96" s="598">
        <v>1</v>
      </c>
      <c r="M96" s="607"/>
    </row>
    <row r="97" spans="1:13" s="27" customFormat="1" ht="42">
      <c r="A97" s="590"/>
      <c r="B97" s="591"/>
      <c r="C97" s="591"/>
      <c r="D97" s="1152"/>
      <c r="E97" s="608" t="s">
        <v>113</v>
      </c>
      <c r="F97" s="602">
        <v>41030</v>
      </c>
      <c r="G97" s="602" t="s">
        <v>21</v>
      </c>
      <c r="H97" s="595">
        <v>1</v>
      </c>
      <c r="I97" s="591"/>
      <c r="J97" s="1143"/>
      <c r="K97" s="612"/>
      <c r="L97" s="598">
        <v>1</v>
      </c>
      <c r="M97" s="607"/>
    </row>
    <row r="98" spans="1:13" s="27" customFormat="1" ht="42">
      <c r="A98" s="1166"/>
      <c r="B98" s="591"/>
      <c r="C98" s="591"/>
      <c r="D98" s="1152"/>
      <c r="E98" s="608" t="s">
        <v>114</v>
      </c>
      <c r="F98" s="602">
        <v>41030</v>
      </c>
      <c r="G98" s="602" t="s">
        <v>21</v>
      </c>
      <c r="H98" s="595">
        <v>1</v>
      </c>
      <c r="I98" s="591"/>
      <c r="J98" s="1144"/>
      <c r="K98" s="1161"/>
      <c r="L98" s="598">
        <v>1</v>
      </c>
      <c r="M98" s="607"/>
    </row>
    <row r="99" spans="1:13" s="27" customFormat="1" ht="63">
      <c r="A99" s="1166"/>
      <c r="B99" s="591"/>
      <c r="C99" s="591"/>
      <c r="D99" s="1152"/>
      <c r="E99" s="608" t="s">
        <v>115</v>
      </c>
      <c r="F99" s="602">
        <v>41030</v>
      </c>
      <c r="G99" s="602" t="s">
        <v>21</v>
      </c>
      <c r="H99" s="595">
        <v>1</v>
      </c>
      <c r="I99" s="591"/>
      <c r="J99" s="1144"/>
      <c r="K99" s="1161"/>
      <c r="L99" s="598">
        <v>1</v>
      </c>
      <c r="M99" s="607"/>
    </row>
    <row r="100" spans="1:13" s="27" customFormat="1" ht="42">
      <c r="A100" s="1166"/>
      <c r="B100" s="591"/>
      <c r="C100" s="591"/>
      <c r="D100" s="1152"/>
      <c r="E100" s="608" t="s">
        <v>116</v>
      </c>
      <c r="F100" s="602">
        <v>41030</v>
      </c>
      <c r="G100" s="602" t="s">
        <v>21</v>
      </c>
      <c r="H100" s="595">
        <v>1</v>
      </c>
      <c r="I100" s="591"/>
      <c r="J100" s="1144"/>
      <c r="K100" s="1161"/>
      <c r="L100" s="598">
        <v>1</v>
      </c>
      <c r="M100" s="607"/>
    </row>
    <row r="101" spans="1:13" s="27" customFormat="1" ht="63">
      <c r="A101" s="1166"/>
      <c r="B101" s="591"/>
      <c r="C101" s="591"/>
      <c r="D101" s="1152"/>
      <c r="E101" s="608" t="s">
        <v>117</v>
      </c>
      <c r="F101" s="602">
        <v>41030</v>
      </c>
      <c r="G101" s="602" t="s">
        <v>21</v>
      </c>
      <c r="H101" s="595">
        <v>1</v>
      </c>
      <c r="I101" s="591"/>
      <c r="J101" s="1144"/>
      <c r="K101" s="1161"/>
      <c r="L101" s="598">
        <v>1</v>
      </c>
      <c r="M101" s="607"/>
    </row>
    <row r="102" spans="1:13" s="27" customFormat="1" ht="63">
      <c r="A102" s="1166"/>
      <c r="B102" s="591"/>
      <c r="C102" s="591"/>
      <c r="D102" s="1152"/>
      <c r="E102" s="608" t="s">
        <v>118</v>
      </c>
      <c r="F102" s="602">
        <v>41030</v>
      </c>
      <c r="G102" s="602" t="s">
        <v>21</v>
      </c>
      <c r="H102" s="595">
        <v>1</v>
      </c>
      <c r="I102" s="591"/>
      <c r="J102" s="1144"/>
      <c r="K102" s="1161"/>
      <c r="L102" s="598">
        <v>1</v>
      </c>
      <c r="M102" s="607"/>
    </row>
    <row r="103" spans="1:13" s="27" customFormat="1" ht="42">
      <c r="A103" s="1166"/>
      <c r="B103" s="591"/>
      <c r="C103" s="591"/>
      <c r="D103" s="1152"/>
      <c r="E103" s="608" t="s">
        <v>119</v>
      </c>
      <c r="F103" s="602">
        <v>41030</v>
      </c>
      <c r="G103" s="602" t="s">
        <v>21</v>
      </c>
      <c r="H103" s="595">
        <v>1</v>
      </c>
      <c r="I103" s="591"/>
      <c r="J103" s="1144"/>
      <c r="K103" s="1161"/>
      <c r="L103" s="598">
        <v>1</v>
      </c>
      <c r="M103" s="607"/>
    </row>
    <row r="104" spans="1:13" s="27" customFormat="1" ht="63">
      <c r="A104" s="1166"/>
      <c r="B104" s="591"/>
      <c r="C104" s="591"/>
      <c r="D104" s="1152"/>
      <c r="E104" s="608" t="s">
        <v>120</v>
      </c>
      <c r="F104" s="602">
        <v>41030</v>
      </c>
      <c r="G104" s="602" t="s">
        <v>21</v>
      </c>
      <c r="H104" s="595">
        <v>1</v>
      </c>
      <c r="I104" s="591"/>
      <c r="J104" s="1144"/>
      <c r="K104" s="1161"/>
      <c r="L104" s="598">
        <v>1</v>
      </c>
      <c r="M104" s="607"/>
    </row>
    <row r="105" spans="1:13" s="27" customFormat="1" ht="42">
      <c r="A105" s="1166"/>
      <c r="B105" s="591"/>
      <c r="C105" s="591"/>
      <c r="D105" s="1152"/>
      <c r="E105" s="608" t="s">
        <v>121</v>
      </c>
      <c r="F105" s="602">
        <v>41030</v>
      </c>
      <c r="G105" s="602" t="s">
        <v>21</v>
      </c>
      <c r="H105" s="595">
        <v>1</v>
      </c>
      <c r="I105" s="591"/>
      <c r="J105" s="1144"/>
      <c r="K105" s="1161"/>
      <c r="L105" s="598">
        <v>1</v>
      </c>
      <c r="M105" s="607"/>
    </row>
    <row r="106" spans="1:13" s="27" customFormat="1" ht="42">
      <c r="A106" s="1166"/>
      <c r="B106" s="591"/>
      <c r="C106" s="591"/>
      <c r="D106" s="1152"/>
      <c r="E106" s="608" t="s">
        <v>122</v>
      </c>
      <c r="F106" s="602">
        <v>41030</v>
      </c>
      <c r="G106" s="602" t="s">
        <v>21</v>
      </c>
      <c r="H106" s="595">
        <v>1</v>
      </c>
      <c r="I106" s="591"/>
      <c r="J106" s="1144"/>
      <c r="K106" s="1161"/>
      <c r="L106" s="598">
        <v>35</v>
      </c>
      <c r="M106" s="607"/>
    </row>
    <row r="107" spans="1:13" s="27" customFormat="1" ht="21">
      <c r="A107" s="1166"/>
      <c r="B107" s="591"/>
      <c r="C107" s="591"/>
      <c r="D107" s="1152"/>
      <c r="E107" s="567" t="s">
        <v>123</v>
      </c>
      <c r="F107" s="602">
        <v>41030</v>
      </c>
      <c r="G107" s="602" t="s">
        <v>21</v>
      </c>
      <c r="H107" s="595">
        <v>1</v>
      </c>
      <c r="I107" s="591"/>
      <c r="J107" s="1144"/>
      <c r="K107" s="1161"/>
      <c r="L107" s="598">
        <v>9</v>
      </c>
      <c r="M107" s="607"/>
    </row>
    <row r="108" spans="1:13" s="27" customFormat="1" ht="105">
      <c r="A108" s="1166"/>
      <c r="B108" s="591"/>
      <c r="C108" s="591"/>
      <c r="D108" s="1152"/>
      <c r="E108" s="567" t="s">
        <v>124</v>
      </c>
      <c r="F108" s="602">
        <v>41030</v>
      </c>
      <c r="G108" s="602" t="s">
        <v>21</v>
      </c>
      <c r="H108" s="595">
        <v>1</v>
      </c>
      <c r="I108" s="591"/>
      <c r="J108" s="1144"/>
      <c r="K108" s="1161"/>
      <c r="L108" s="598">
        <v>45</v>
      </c>
      <c r="M108" s="613"/>
    </row>
    <row r="109" spans="1:13" s="27" customFormat="1" ht="207">
      <c r="A109" s="28">
        <v>64</v>
      </c>
      <c r="B109" s="9" t="s">
        <v>125</v>
      </c>
      <c r="C109" s="9" t="s">
        <v>126</v>
      </c>
      <c r="D109" s="10">
        <v>40621</v>
      </c>
      <c r="E109" s="9" t="s">
        <v>127</v>
      </c>
      <c r="F109" s="10">
        <v>41028</v>
      </c>
      <c r="G109" s="10" t="s">
        <v>21</v>
      </c>
      <c r="H109" s="11">
        <v>3</v>
      </c>
      <c r="I109" s="21" t="s">
        <v>128</v>
      </c>
      <c r="J109" s="23" t="s">
        <v>129</v>
      </c>
      <c r="K109" s="23"/>
      <c r="L109" s="25">
        <v>1</v>
      </c>
      <c r="M109" s="31" t="s">
        <v>130</v>
      </c>
    </row>
    <row r="110" spans="1:13" s="27" customFormat="1" ht="105" customHeight="1">
      <c r="A110" s="28">
        <v>65</v>
      </c>
      <c r="B110" s="9" t="s">
        <v>131</v>
      </c>
      <c r="C110" s="9" t="s">
        <v>132</v>
      </c>
      <c r="D110" s="10">
        <v>40847</v>
      </c>
      <c r="E110" s="9" t="s">
        <v>133</v>
      </c>
      <c r="F110" s="10">
        <v>41086</v>
      </c>
      <c r="G110" s="10" t="s">
        <v>21</v>
      </c>
      <c r="H110" s="11">
        <v>3</v>
      </c>
      <c r="I110" s="21" t="s">
        <v>134</v>
      </c>
      <c r="J110" s="23" t="s">
        <v>23</v>
      </c>
      <c r="K110" s="23"/>
      <c r="L110" s="25">
        <v>1</v>
      </c>
      <c r="M110" s="31" t="s">
        <v>135</v>
      </c>
    </row>
    <row r="111" spans="1:13" s="27" customFormat="1" ht="126">
      <c r="A111" s="28">
        <v>66</v>
      </c>
      <c r="B111" s="9" t="s">
        <v>136</v>
      </c>
      <c r="C111" s="9" t="s">
        <v>137</v>
      </c>
      <c r="D111" s="10">
        <v>40847</v>
      </c>
      <c r="E111" s="9" t="s">
        <v>138</v>
      </c>
      <c r="F111" s="10">
        <v>41086</v>
      </c>
      <c r="G111" s="10" t="s">
        <v>21</v>
      </c>
      <c r="H111" s="11">
        <v>3</v>
      </c>
      <c r="I111" s="21" t="s">
        <v>139</v>
      </c>
      <c r="J111" s="23" t="s">
        <v>23</v>
      </c>
      <c r="K111" s="23"/>
      <c r="L111" s="25">
        <v>1</v>
      </c>
      <c r="M111" s="31" t="s">
        <v>140</v>
      </c>
    </row>
    <row r="112" spans="1:13" s="27" customFormat="1" ht="147" customHeight="1">
      <c r="A112" s="28">
        <v>67</v>
      </c>
      <c r="B112" s="9" t="s">
        <v>141</v>
      </c>
      <c r="C112" s="9" t="s">
        <v>142</v>
      </c>
      <c r="D112" s="10">
        <v>40847</v>
      </c>
      <c r="E112" s="1162" t="s">
        <v>143</v>
      </c>
      <c r="F112" s="10">
        <v>41085</v>
      </c>
      <c r="G112" s="10" t="s">
        <v>21</v>
      </c>
      <c r="H112" s="11">
        <v>1</v>
      </c>
      <c r="I112" s="30" t="s">
        <v>144</v>
      </c>
      <c r="J112" s="23" t="s">
        <v>23</v>
      </c>
      <c r="K112" s="24"/>
      <c r="L112" s="25">
        <v>28</v>
      </c>
      <c r="M112" s="31" t="s">
        <v>145</v>
      </c>
    </row>
    <row r="113" spans="1:13" s="27" customFormat="1" ht="147">
      <c r="A113" s="28">
        <v>68</v>
      </c>
      <c r="B113" s="9" t="s">
        <v>146</v>
      </c>
      <c r="C113" s="9" t="s">
        <v>147</v>
      </c>
      <c r="D113" s="10"/>
      <c r="E113" s="1162"/>
      <c r="F113" s="10">
        <v>41085</v>
      </c>
      <c r="G113" s="10" t="s">
        <v>21</v>
      </c>
      <c r="H113" s="11">
        <v>1</v>
      </c>
      <c r="I113" s="30" t="s">
        <v>144</v>
      </c>
      <c r="J113" s="23" t="s">
        <v>23</v>
      </c>
      <c r="K113" s="24"/>
      <c r="L113" s="25">
        <v>28</v>
      </c>
      <c r="M113" s="31" t="s">
        <v>148</v>
      </c>
    </row>
    <row r="114" spans="1:13" s="27" customFormat="1" ht="168">
      <c r="A114" s="28">
        <v>69</v>
      </c>
      <c r="B114" s="21" t="s">
        <v>149</v>
      </c>
      <c r="C114" s="21" t="s">
        <v>150</v>
      </c>
      <c r="D114" s="10">
        <v>40481</v>
      </c>
      <c r="E114" s="30" t="s">
        <v>151</v>
      </c>
      <c r="F114" s="10">
        <v>40926</v>
      </c>
      <c r="G114" s="10" t="s">
        <v>21</v>
      </c>
      <c r="H114" s="11">
        <v>3</v>
      </c>
      <c r="I114" s="21" t="s">
        <v>152</v>
      </c>
      <c r="J114" s="23" t="s">
        <v>23</v>
      </c>
      <c r="K114" s="23" t="s">
        <v>153</v>
      </c>
      <c r="L114" s="25">
        <v>2</v>
      </c>
      <c r="M114" s="31" t="s">
        <v>154</v>
      </c>
    </row>
    <row r="115" spans="1:13" s="27" customFormat="1" ht="168">
      <c r="A115" s="590">
        <v>70</v>
      </c>
      <c r="B115" s="567" t="s">
        <v>155</v>
      </c>
      <c r="C115" s="567" t="s">
        <v>156</v>
      </c>
      <c r="D115" s="602">
        <v>41547</v>
      </c>
      <c r="E115" s="567" t="s">
        <v>157</v>
      </c>
      <c r="F115" s="602">
        <v>40926</v>
      </c>
      <c r="G115" s="602" t="s">
        <v>21</v>
      </c>
      <c r="H115" s="603">
        <v>1</v>
      </c>
      <c r="I115" s="591" t="s">
        <v>158</v>
      </c>
      <c r="J115" s="609" t="s">
        <v>23</v>
      </c>
      <c r="K115" s="609" t="s">
        <v>153</v>
      </c>
      <c r="L115" s="598">
        <v>3</v>
      </c>
      <c r="M115" s="607" t="s">
        <v>159</v>
      </c>
    </row>
    <row r="116" spans="1:13" s="27" customFormat="1" ht="147" customHeight="1">
      <c r="A116" s="28">
        <v>71</v>
      </c>
      <c r="B116" s="9" t="s">
        <v>1395</v>
      </c>
      <c r="C116" s="9" t="s">
        <v>160</v>
      </c>
      <c r="D116" s="10">
        <v>41652</v>
      </c>
      <c r="E116" s="13" t="s">
        <v>161</v>
      </c>
      <c r="F116" s="10">
        <v>40919</v>
      </c>
      <c r="G116" s="10" t="s">
        <v>21</v>
      </c>
      <c r="H116" s="11">
        <v>1</v>
      </c>
      <c r="I116" s="21" t="s">
        <v>162</v>
      </c>
      <c r="J116" s="23" t="s">
        <v>23</v>
      </c>
      <c r="K116" s="32" t="s">
        <v>163</v>
      </c>
      <c r="L116" s="25">
        <v>4</v>
      </c>
      <c r="M116" s="31" t="s">
        <v>164</v>
      </c>
    </row>
    <row r="117" spans="1:13" s="27" customFormat="1" ht="210">
      <c r="A117" s="28">
        <v>72</v>
      </c>
      <c r="B117" s="9" t="s">
        <v>1396</v>
      </c>
      <c r="C117" s="9" t="s">
        <v>165</v>
      </c>
      <c r="D117" s="10">
        <v>41485</v>
      </c>
      <c r="E117" s="13" t="s">
        <v>166</v>
      </c>
      <c r="F117" s="10">
        <v>41133</v>
      </c>
      <c r="G117" s="10" t="s">
        <v>21</v>
      </c>
      <c r="H117" s="11">
        <v>1</v>
      </c>
      <c r="I117" s="21" t="s">
        <v>1397</v>
      </c>
      <c r="J117" s="23" t="s">
        <v>84</v>
      </c>
      <c r="K117" s="23" t="s">
        <v>167</v>
      </c>
      <c r="L117" s="25">
        <v>2</v>
      </c>
      <c r="M117" s="31" t="s">
        <v>168</v>
      </c>
    </row>
    <row r="118" spans="1:13" s="27" customFormat="1" ht="252">
      <c r="A118" s="28">
        <v>73</v>
      </c>
      <c r="B118" s="9" t="s">
        <v>169</v>
      </c>
      <c r="C118" s="9" t="s">
        <v>170</v>
      </c>
      <c r="D118" s="10" t="s">
        <v>171</v>
      </c>
      <c r="E118" s="13" t="s">
        <v>172</v>
      </c>
      <c r="F118" s="10">
        <v>41094</v>
      </c>
      <c r="G118" s="10" t="s">
        <v>21</v>
      </c>
      <c r="H118" s="11">
        <v>3</v>
      </c>
      <c r="I118" s="30" t="s">
        <v>173</v>
      </c>
      <c r="J118" s="23" t="s">
        <v>84</v>
      </c>
      <c r="K118" s="32" t="s">
        <v>174</v>
      </c>
      <c r="L118" s="25">
        <v>3</v>
      </c>
      <c r="M118" s="31" t="s">
        <v>175</v>
      </c>
    </row>
    <row r="119" spans="1:13" s="27" customFormat="1" ht="336">
      <c r="A119" s="28">
        <v>74</v>
      </c>
      <c r="B119" s="9" t="s">
        <v>176</v>
      </c>
      <c r="C119" s="9" t="s">
        <v>177</v>
      </c>
      <c r="D119" s="10" t="s">
        <v>178</v>
      </c>
      <c r="E119" s="13" t="s">
        <v>179</v>
      </c>
      <c r="F119" s="10">
        <v>41115</v>
      </c>
      <c r="G119" s="10" t="s">
        <v>21</v>
      </c>
      <c r="H119" s="11">
        <v>1</v>
      </c>
      <c r="I119" s="21" t="s">
        <v>180</v>
      </c>
      <c r="J119" s="23" t="s">
        <v>84</v>
      </c>
      <c r="K119" s="32" t="s">
        <v>181</v>
      </c>
      <c r="L119" s="25">
        <v>1</v>
      </c>
      <c r="M119" s="31" t="s">
        <v>182</v>
      </c>
    </row>
    <row r="120" spans="1:13" s="27" customFormat="1" ht="409.5">
      <c r="A120" s="28">
        <v>75</v>
      </c>
      <c r="B120" s="9" t="s">
        <v>183</v>
      </c>
      <c r="C120" s="9" t="s">
        <v>177</v>
      </c>
      <c r="D120" s="10">
        <v>40694</v>
      </c>
      <c r="E120" s="13" t="s">
        <v>184</v>
      </c>
      <c r="F120" s="10">
        <v>41100</v>
      </c>
      <c r="G120" s="10" t="s">
        <v>21</v>
      </c>
      <c r="H120" s="11">
        <v>1</v>
      </c>
      <c r="I120" s="21" t="s">
        <v>185</v>
      </c>
      <c r="J120" s="23" t="s">
        <v>84</v>
      </c>
      <c r="K120" s="32" t="s">
        <v>186</v>
      </c>
      <c r="L120" s="25">
        <v>2</v>
      </c>
      <c r="M120" s="31" t="s">
        <v>187</v>
      </c>
    </row>
    <row r="121" spans="1:13" s="27" customFormat="1" ht="63" customHeight="1">
      <c r="A121" s="1163">
        <v>76</v>
      </c>
      <c r="B121" s="1164" t="s">
        <v>188</v>
      </c>
      <c r="C121" s="1164" t="s">
        <v>177</v>
      </c>
      <c r="D121" s="10">
        <v>40178</v>
      </c>
      <c r="E121" s="1165" t="s">
        <v>189</v>
      </c>
      <c r="F121" s="1155">
        <v>40951</v>
      </c>
      <c r="G121" s="1155" t="s">
        <v>21</v>
      </c>
      <c r="H121" s="1156">
        <v>1</v>
      </c>
      <c r="I121" s="1164" t="s">
        <v>190</v>
      </c>
      <c r="J121" s="1153" t="s">
        <v>84</v>
      </c>
      <c r="K121" s="1154" t="s">
        <v>191</v>
      </c>
      <c r="L121" s="25">
        <v>1</v>
      </c>
      <c r="M121" s="31" t="s">
        <v>192</v>
      </c>
    </row>
    <row r="122" spans="1:13" s="27" customFormat="1" ht="69.75" customHeight="1">
      <c r="A122" s="1163"/>
      <c r="B122" s="1164"/>
      <c r="C122" s="1164"/>
      <c r="D122" s="10"/>
      <c r="E122" s="1165"/>
      <c r="F122" s="1155"/>
      <c r="G122" s="1155"/>
      <c r="H122" s="1156"/>
      <c r="I122" s="1164"/>
      <c r="J122" s="1153"/>
      <c r="K122" s="1154"/>
      <c r="L122" s="33"/>
      <c r="M122" s="31"/>
    </row>
    <row r="123" spans="1:13" s="27" customFormat="1" ht="35.25" customHeight="1">
      <c r="A123" s="1163"/>
      <c r="B123" s="1164"/>
      <c r="C123" s="1164"/>
      <c r="D123" s="10"/>
      <c r="E123" s="1165"/>
      <c r="F123" s="1155"/>
      <c r="G123" s="1155"/>
      <c r="H123" s="1156"/>
      <c r="I123" s="1164"/>
      <c r="J123" s="1153"/>
      <c r="K123" s="1154"/>
      <c r="L123" s="33"/>
      <c r="M123" s="31"/>
    </row>
    <row r="124" spans="1:13" s="27" customFormat="1" ht="84">
      <c r="A124" s="28">
        <v>77</v>
      </c>
      <c r="B124" s="9" t="s">
        <v>193</v>
      </c>
      <c r="C124" s="9" t="s">
        <v>177</v>
      </c>
      <c r="D124" s="10">
        <v>40269</v>
      </c>
      <c r="E124" s="9" t="s">
        <v>194</v>
      </c>
      <c r="F124" s="10">
        <v>41103</v>
      </c>
      <c r="G124" s="42" t="s">
        <v>21</v>
      </c>
      <c r="H124" s="11">
        <v>1</v>
      </c>
      <c r="I124" s="21" t="s">
        <v>195</v>
      </c>
      <c r="J124" s="23" t="s">
        <v>84</v>
      </c>
      <c r="K124" s="23" t="s">
        <v>196</v>
      </c>
      <c r="L124" s="25">
        <v>1</v>
      </c>
      <c r="M124" s="31" t="s">
        <v>197</v>
      </c>
    </row>
    <row r="125" spans="1:13" s="27" customFormat="1" ht="409.5">
      <c r="A125" s="28">
        <v>78</v>
      </c>
      <c r="B125" s="21" t="s">
        <v>198</v>
      </c>
      <c r="C125" s="21" t="s">
        <v>31</v>
      </c>
      <c r="D125" s="10">
        <v>40359</v>
      </c>
      <c r="E125" s="30" t="s">
        <v>199</v>
      </c>
      <c r="F125" s="10">
        <v>41230</v>
      </c>
      <c r="G125" s="42" t="s">
        <v>21</v>
      </c>
      <c r="H125" s="34">
        <v>1</v>
      </c>
      <c r="I125" s="30" t="s">
        <v>200</v>
      </c>
      <c r="J125" s="23" t="s">
        <v>84</v>
      </c>
      <c r="K125" s="32" t="s">
        <v>201</v>
      </c>
      <c r="L125" s="25">
        <v>2</v>
      </c>
      <c r="M125" s="515" t="s">
        <v>202</v>
      </c>
    </row>
    <row r="126" spans="1:13" s="27" customFormat="1" ht="409.5">
      <c r="A126" s="28">
        <v>79</v>
      </c>
      <c r="B126" s="9" t="s">
        <v>203</v>
      </c>
      <c r="C126" s="9" t="s">
        <v>204</v>
      </c>
      <c r="D126" s="10">
        <v>40359</v>
      </c>
      <c r="E126" s="13" t="s">
        <v>205</v>
      </c>
      <c r="F126" s="10">
        <v>40920</v>
      </c>
      <c r="G126" s="42" t="s">
        <v>21</v>
      </c>
      <c r="H126" s="11">
        <v>3</v>
      </c>
      <c r="I126" s="21" t="s">
        <v>206</v>
      </c>
      <c r="J126" s="23" t="s">
        <v>84</v>
      </c>
      <c r="K126" s="35" t="s">
        <v>207</v>
      </c>
      <c r="L126" s="25">
        <v>1</v>
      </c>
      <c r="M126" s="31" t="s">
        <v>208</v>
      </c>
    </row>
    <row r="127" spans="1:13" s="27" customFormat="1" ht="63">
      <c r="A127" s="28">
        <v>80</v>
      </c>
      <c r="B127" s="9" t="s">
        <v>209</v>
      </c>
      <c r="C127" s="9" t="s">
        <v>210</v>
      </c>
      <c r="D127" s="10">
        <v>40951</v>
      </c>
      <c r="E127" s="9" t="s">
        <v>211</v>
      </c>
      <c r="F127" s="10">
        <f>D127</f>
        <v>40951</v>
      </c>
      <c r="G127" s="42" t="s">
        <v>21</v>
      </c>
      <c r="H127" s="11">
        <v>3</v>
      </c>
      <c r="I127" s="21" t="s">
        <v>212</v>
      </c>
      <c r="J127" s="23" t="s">
        <v>84</v>
      </c>
      <c r="K127" s="32"/>
      <c r="L127" s="25">
        <v>1</v>
      </c>
      <c r="M127" s="31" t="s">
        <v>213</v>
      </c>
    </row>
    <row r="128" spans="1:13" s="27" customFormat="1" ht="63" customHeight="1">
      <c r="A128" s="28">
        <v>81</v>
      </c>
      <c r="B128" s="21" t="s">
        <v>214</v>
      </c>
      <c r="C128" s="36" t="s">
        <v>215</v>
      </c>
      <c r="D128" s="10">
        <v>41182</v>
      </c>
      <c r="E128" s="13" t="s">
        <v>216</v>
      </c>
      <c r="F128" s="10">
        <v>41149</v>
      </c>
      <c r="G128" s="42" t="s">
        <v>21</v>
      </c>
      <c r="H128" s="11">
        <v>3</v>
      </c>
      <c r="I128" s="21" t="s">
        <v>217</v>
      </c>
      <c r="J128" s="23" t="s">
        <v>84</v>
      </c>
      <c r="K128" s="29"/>
      <c r="L128" s="25">
        <v>2</v>
      </c>
      <c r="M128" s="515" t="s">
        <v>218</v>
      </c>
    </row>
    <row r="129" spans="1:13" s="27" customFormat="1" ht="126">
      <c r="A129" s="28">
        <v>82</v>
      </c>
      <c r="B129" s="9" t="s">
        <v>219</v>
      </c>
      <c r="C129" s="9" t="s">
        <v>220</v>
      </c>
      <c r="D129" s="10">
        <v>40086</v>
      </c>
      <c r="E129" s="9" t="s">
        <v>221</v>
      </c>
      <c r="F129" s="10">
        <v>41061</v>
      </c>
      <c r="G129" s="42" t="s">
        <v>21</v>
      </c>
      <c r="H129" s="11">
        <v>1</v>
      </c>
      <c r="I129" s="21" t="s">
        <v>222</v>
      </c>
      <c r="J129" s="23" t="s">
        <v>84</v>
      </c>
      <c r="K129" s="32"/>
      <c r="L129" s="25">
        <v>1</v>
      </c>
      <c r="M129" s="31" t="s">
        <v>223</v>
      </c>
    </row>
    <row r="130" spans="1:13" s="27" customFormat="1" ht="126">
      <c r="A130" s="28">
        <v>83</v>
      </c>
      <c r="B130" s="9" t="s">
        <v>224</v>
      </c>
      <c r="C130" s="9" t="s">
        <v>225</v>
      </c>
      <c r="D130" s="10">
        <v>39752</v>
      </c>
      <c r="E130" s="9" t="s">
        <v>226</v>
      </c>
      <c r="F130" s="10">
        <v>41262</v>
      </c>
      <c r="G130" s="42" t="s">
        <v>21</v>
      </c>
      <c r="H130" s="11">
        <v>3</v>
      </c>
      <c r="I130" s="21" t="s">
        <v>227</v>
      </c>
      <c r="J130" s="23" t="s">
        <v>228</v>
      </c>
      <c r="K130" s="32"/>
      <c r="L130" s="25">
        <v>9</v>
      </c>
      <c r="M130" s="31" t="s">
        <v>229</v>
      </c>
    </row>
    <row r="131" spans="1:13" s="27" customFormat="1" ht="84">
      <c r="A131" s="28">
        <v>84</v>
      </c>
      <c r="B131" s="9" t="s">
        <v>230</v>
      </c>
      <c r="C131" s="9" t="s">
        <v>231</v>
      </c>
      <c r="D131" s="10">
        <v>40328</v>
      </c>
      <c r="E131" s="9" t="s">
        <v>232</v>
      </c>
      <c r="F131" s="10">
        <v>41133</v>
      </c>
      <c r="G131" s="42" t="s">
        <v>21</v>
      </c>
      <c r="H131" s="11">
        <v>1</v>
      </c>
      <c r="I131" s="21" t="s">
        <v>233</v>
      </c>
      <c r="J131" s="23" t="s">
        <v>84</v>
      </c>
      <c r="K131" s="32"/>
      <c r="L131" s="25">
        <v>1</v>
      </c>
      <c r="M131" s="31" t="s">
        <v>234</v>
      </c>
    </row>
    <row r="132" spans="1:13" s="27" customFormat="1" ht="105">
      <c r="A132" s="28">
        <v>85</v>
      </c>
      <c r="B132" s="9" t="s">
        <v>235</v>
      </c>
      <c r="C132" s="9" t="s">
        <v>236</v>
      </c>
      <c r="D132" s="10">
        <v>40543</v>
      </c>
      <c r="E132" s="9" t="s">
        <v>237</v>
      </c>
      <c r="F132" s="10">
        <v>40919</v>
      </c>
      <c r="G132" s="42" t="s">
        <v>21</v>
      </c>
      <c r="H132" s="11">
        <v>3</v>
      </c>
      <c r="I132" s="21" t="s">
        <v>227</v>
      </c>
      <c r="J132" s="23" t="s">
        <v>228</v>
      </c>
      <c r="K132" s="32"/>
      <c r="L132" s="25">
        <v>6</v>
      </c>
      <c r="M132" s="31" t="s">
        <v>238</v>
      </c>
    </row>
    <row r="133" spans="1:13" s="27" customFormat="1" ht="379.5">
      <c r="A133" s="28">
        <v>86</v>
      </c>
      <c r="B133" s="9" t="s">
        <v>239</v>
      </c>
      <c r="C133" s="37" t="s">
        <v>240</v>
      </c>
      <c r="D133" s="10">
        <v>40816</v>
      </c>
      <c r="E133" s="13" t="s">
        <v>241</v>
      </c>
      <c r="F133" s="10">
        <v>41072</v>
      </c>
      <c r="G133" s="42" t="s">
        <v>21</v>
      </c>
      <c r="H133" s="11">
        <v>3</v>
      </c>
      <c r="I133" s="21" t="s">
        <v>242</v>
      </c>
      <c r="J133" s="23" t="s">
        <v>84</v>
      </c>
      <c r="K133" s="23" t="s">
        <v>243</v>
      </c>
      <c r="L133" s="25">
        <v>5</v>
      </c>
      <c r="M133" s="31" t="s">
        <v>244</v>
      </c>
    </row>
    <row r="134" spans="1:13" s="27" customFormat="1" ht="63">
      <c r="A134" s="28">
        <v>87</v>
      </c>
      <c r="B134" s="9" t="s">
        <v>245</v>
      </c>
      <c r="C134" s="9" t="s">
        <v>246</v>
      </c>
      <c r="D134" s="10">
        <v>40554</v>
      </c>
      <c r="E134" s="13" t="s">
        <v>247</v>
      </c>
      <c r="F134" s="10">
        <v>41139</v>
      </c>
      <c r="G134" s="42" t="s">
        <v>21</v>
      </c>
      <c r="H134" s="11">
        <v>2</v>
      </c>
      <c r="I134" s="21" t="s">
        <v>248</v>
      </c>
      <c r="J134" s="23" t="s">
        <v>23</v>
      </c>
      <c r="K134" s="32"/>
      <c r="L134" s="25">
        <v>2</v>
      </c>
      <c r="M134" s="31" t="s">
        <v>249</v>
      </c>
    </row>
    <row r="135" spans="1:73" s="27" customFormat="1" ht="189">
      <c r="A135" s="28">
        <v>88</v>
      </c>
      <c r="B135" s="9" t="s">
        <v>250</v>
      </c>
      <c r="C135" s="9" t="s">
        <v>251</v>
      </c>
      <c r="D135" s="10">
        <v>40605</v>
      </c>
      <c r="E135" s="9" t="s">
        <v>252</v>
      </c>
      <c r="F135" s="10">
        <v>40972</v>
      </c>
      <c r="G135" s="42" t="s">
        <v>21</v>
      </c>
      <c r="H135" s="11">
        <v>3</v>
      </c>
      <c r="I135" s="21" t="s">
        <v>253</v>
      </c>
      <c r="J135" s="23" t="s">
        <v>23</v>
      </c>
      <c r="K135" s="17"/>
      <c r="L135" s="38">
        <v>1</v>
      </c>
      <c r="M135" s="31" t="s">
        <v>254</v>
      </c>
      <c r="N135" s="39"/>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1"/>
    </row>
    <row r="136" spans="1:73" s="27" customFormat="1" ht="84">
      <c r="A136" s="28">
        <v>89</v>
      </c>
      <c r="B136" s="9" t="s">
        <v>255</v>
      </c>
      <c r="C136" s="14" t="s">
        <v>1555</v>
      </c>
      <c r="D136" s="10">
        <v>41010</v>
      </c>
      <c r="E136" s="9" t="s">
        <v>256</v>
      </c>
      <c r="F136" s="10">
        <f>D136</f>
        <v>41010</v>
      </c>
      <c r="G136" s="42" t="s">
        <v>21</v>
      </c>
      <c r="H136" s="11">
        <v>3</v>
      </c>
      <c r="I136" s="21" t="s">
        <v>257</v>
      </c>
      <c r="J136" s="23" t="s">
        <v>23</v>
      </c>
      <c r="K136" s="32"/>
      <c r="L136" s="25">
        <v>1</v>
      </c>
      <c r="M136" s="31" t="s">
        <v>258</v>
      </c>
      <c r="N136" s="39"/>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1"/>
    </row>
    <row r="137" spans="1:13" s="27" customFormat="1" ht="126">
      <c r="A137" s="28">
        <v>90</v>
      </c>
      <c r="B137" s="9" t="s">
        <v>259</v>
      </c>
      <c r="C137" s="9" t="s">
        <v>260</v>
      </c>
      <c r="D137" s="10">
        <v>40482</v>
      </c>
      <c r="E137" s="13" t="s">
        <v>261</v>
      </c>
      <c r="F137" s="10">
        <v>41183</v>
      </c>
      <c r="G137" s="42" t="s">
        <v>21</v>
      </c>
      <c r="H137" s="11">
        <v>1</v>
      </c>
      <c r="I137" s="21" t="s">
        <v>262</v>
      </c>
      <c r="J137" s="23" t="s">
        <v>84</v>
      </c>
      <c r="K137" s="32"/>
      <c r="L137" s="25">
        <v>2</v>
      </c>
      <c r="M137" s="31" t="s">
        <v>263</v>
      </c>
    </row>
    <row r="138" spans="1:13" s="27" customFormat="1" ht="126">
      <c r="A138" s="28">
        <v>91</v>
      </c>
      <c r="B138" s="9" t="s">
        <v>264</v>
      </c>
      <c r="C138" s="9" t="s">
        <v>260</v>
      </c>
      <c r="D138" s="10">
        <v>40482</v>
      </c>
      <c r="E138" s="13" t="s">
        <v>261</v>
      </c>
      <c r="F138" s="10">
        <v>41183</v>
      </c>
      <c r="G138" s="42" t="s">
        <v>21</v>
      </c>
      <c r="H138" s="11">
        <v>1</v>
      </c>
      <c r="I138" s="21" t="s">
        <v>262</v>
      </c>
      <c r="J138" s="23" t="s">
        <v>84</v>
      </c>
      <c r="K138" s="32"/>
      <c r="L138" s="25">
        <v>2</v>
      </c>
      <c r="M138" s="31" t="s">
        <v>265</v>
      </c>
    </row>
    <row r="139" spans="1:13" s="27" customFormat="1" ht="63">
      <c r="A139" s="590">
        <v>92</v>
      </c>
      <c r="B139" s="567" t="s">
        <v>266</v>
      </c>
      <c r="C139" s="567" t="s">
        <v>267</v>
      </c>
      <c r="D139" s="602">
        <v>40420</v>
      </c>
      <c r="E139" s="567" t="s">
        <v>268</v>
      </c>
      <c r="F139" s="602">
        <v>41004</v>
      </c>
      <c r="G139" s="614" t="s">
        <v>21</v>
      </c>
      <c r="H139" s="603">
        <v>3</v>
      </c>
      <c r="I139" s="591" t="s">
        <v>269</v>
      </c>
      <c r="J139" s="609" t="s">
        <v>84</v>
      </c>
      <c r="K139" s="615"/>
      <c r="L139" s="598">
        <v>1</v>
      </c>
      <c r="M139" s="607" t="s">
        <v>270</v>
      </c>
    </row>
    <row r="140" spans="1:13" s="27" customFormat="1" ht="189">
      <c r="A140" s="28">
        <v>93</v>
      </c>
      <c r="B140" s="9" t="s">
        <v>271</v>
      </c>
      <c r="C140" s="9" t="s">
        <v>272</v>
      </c>
      <c r="D140" s="10">
        <v>41090</v>
      </c>
      <c r="E140" s="517" t="s">
        <v>143</v>
      </c>
      <c r="F140" s="10">
        <v>41085</v>
      </c>
      <c r="G140" s="42" t="s">
        <v>21</v>
      </c>
      <c r="H140" s="11">
        <v>3</v>
      </c>
      <c r="I140" s="21" t="s">
        <v>273</v>
      </c>
      <c r="J140" s="23" t="s">
        <v>84</v>
      </c>
      <c r="K140" s="32"/>
      <c r="L140" s="25">
        <v>28</v>
      </c>
      <c r="M140" s="31" t="s">
        <v>274</v>
      </c>
    </row>
    <row r="141" spans="1:13" s="8" customFormat="1" ht="84">
      <c r="A141" s="28">
        <v>94</v>
      </c>
      <c r="B141" s="9" t="s">
        <v>275</v>
      </c>
      <c r="C141" s="9" t="s">
        <v>276</v>
      </c>
      <c r="D141" s="10">
        <v>41001</v>
      </c>
      <c r="E141" s="9" t="s">
        <v>277</v>
      </c>
      <c r="F141" s="10">
        <f>D141</f>
        <v>41001</v>
      </c>
      <c r="G141" s="42" t="s">
        <v>21</v>
      </c>
      <c r="H141" s="11">
        <v>3</v>
      </c>
      <c r="I141" s="9" t="s">
        <v>278</v>
      </c>
      <c r="J141" s="15" t="s">
        <v>23</v>
      </c>
      <c r="K141" s="15"/>
      <c r="L141" s="15"/>
      <c r="M141" s="31" t="s">
        <v>279</v>
      </c>
    </row>
    <row r="142" spans="1:13" s="8" customFormat="1" ht="84">
      <c r="A142" s="28">
        <v>95</v>
      </c>
      <c r="B142" s="9" t="s">
        <v>280</v>
      </c>
      <c r="C142" s="9" t="s">
        <v>281</v>
      </c>
      <c r="D142" s="10">
        <v>40974</v>
      </c>
      <c r="E142" s="9" t="s">
        <v>277</v>
      </c>
      <c r="F142" s="10">
        <f>D142</f>
        <v>40974</v>
      </c>
      <c r="G142" s="42" t="s">
        <v>21</v>
      </c>
      <c r="H142" s="11">
        <v>3</v>
      </c>
      <c r="I142" s="9" t="s">
        <v>282</v>
      </c>
      <c r="J142" s="15" t="s">
        <v>23</v>
      </c>
      <c r="K142" s="15"/>
      <c r="L142" s="15"/>
      <c r="M142" s="31" t="s">
        <v>283</v>
      </c>
    </row>
    <row r="143" spans="1:13" s="8" customFormat="1" ht="63">
      <c r="A143" s="28">
        <v>96</v>
      </c>
      <c r="B143" s="9" t="s">
        <v>284</v>
      </c>
      <c r="C143" s="9" t="s">
        <v>285</v>
      </c>
      <c r="D143" s="10">
        <v>41000</v>
      </c>
      <c r="E143" s="9" t="s">
        <v>286</v>
      </c>
      <c r="F143" s="10">
        <v>41000</v>
      </c>
      <c r="G143" s="42" t="s">
        <v>21</v>
      </c>
      <c r="H143" s="11">
        <v>3</v>
      </c>
      <c r="I143" s="9" t="s">
        <v>287</v>
      </c>
      <c r="J143" s="15" t="s">
        <v>23</v>
      </c>
      <c r="K143" s="15"/>
      <c r="L143" s="15"/>
      <c r="M143" s="31" t="s">
        <v>288</v>
      </c>
    </row>
    <row r="144" spans="1:13" s="8" customFormat="1" ht="84">
      <c r="A144" s="28">
        <v>97</v>
      </c>
      <c r="B144" s="9" t="s">
        <v>289</v>
      </c>
      <c r="C144" s="9" t="s">
        <v>290</v>
      </c>
      <c r="D144" s="10">
        <v>41061</v>
      </c>
      <c r="E144" s="9" t="s">
        <v>291</v>
      </c>
      <c r="F144" s="10">
        <v>41061</v>
      </c>
      <c r="G144" s="42" t="s">
        <v>21</v>
      </c>
      <c r="H144" s="11">
        <v>3</v>
      </c>
      <c r="I144" s="9" t="s">
        <v>292</v>
      </c>
      <c r="J144" s="15" t="s">
        <v>23</v>
      </c>
      <c r="K144" s="15"/>
      <c r="L144" s="15"/>
      <c r="M144" s="31" t="s">
        <v>293</v>
      </c>
    </row>
    <row r="145" spans="1:13" s="8" customFormat="1" ht="78" customHeight="1">
      <c r="A145" s="28">
        <v>98</v>
      </c>
      <c r="B145" s="9" t="s">
        <v>294</v>
      </c>
      <c r="C145" s="9" t="s">
        <v>295</v>
      </c>
      <c r="D145" s="10">
        <v>41061</v>
      </c>
      <c r="E145" s="9" t="s">
        <v>296</v>
      </c>
      <c r="F145" s="10">
        <v>41061</v>
      </c>
      <c r="G145" s="42" t="s">
        <v>21</v>
      </c>
      <c r="H145" s="11">
        <v>3</v>
      </c>
      <c r="I145" s="9" t="s">
        <v>297</v>
      </c>
      <c r="J145" s="15" t="s">
        <v>23</v>
      </c>
      <c r="K145" s="15"/>
      <c r="L145" s="25">
        <v>1</v>
      </c>
      <c r="M145" s="31" t="s">
        <v>298</v>
      </c>
    </row>
    <row r="146" spans="1:13" s="8" customFormat="1" ht="78" customHeight="1">
      <c r="A146" s="28">
        <v>99</v>
      </c>
      <c r="B146" s="9" t="s">
        <v>299</v>
      </c>
      <c r="C146" s="9" t="s">
        <v>300</v>
      </c>
      <c r="D146" s="10">
        <v>41091</v>
      </c>
      <c r="E146" s="9" t="s">
        <v>301</v>
      </c>
      <c r="F146" s="10">
        <v>41200</v>
      </c>
      <c r="G146" s="42" t="s">
        <v>21</v>
      </c>
      <c r="H146" s="11">
        <v>3</v>
      </c>
      <c r="I146" s="9" t="s">
        <v>302</v>
      </c>
      <c r="J146" s="15" t="s">
        <v>23</v>
      </c>
      <c r="K146" s="15"/>
      <c r="L146" s="15"/>
      <c r="M146" s="31" t="s">
        <v>303</v>
      </c>
    </row>
    <row r="147" spans="1:13" s="8" customFormat="1" ht="78" customHeight="1">
      <c r="A147" s="28">
        <v>100</v>
      </c>
      <c r="B147" s="9" t="s">
        <v>304</v>
      </c>
      <c r="C147" s="9" t="s">
        <v>305</v>
      </c>
      <c r="D147" s="10">
        <v>41274</v>
      </c>
      <c r="E147" s="9" t="s">
        <v>306</v>
      </c>
      <c r="F147" s="10">
        <v>41274</v>
      </c>
      <c r="G147" s="42" t="s">
        <v>21</v>
      </c>
      <c r="H147" s="11">
        <v>1</v>
      </c>
      <c r="I147" s="9" t="s">
        <v>307</v>
      </c>
      <c r="J147" s="15" t="s">
        <v>23</v>
      </c>
      <c r="K147" s="15"/>
      <c r="L147" s="15">
        <v>1</v>
      </c>
      <c r="M147" s="31" t="s">
        <v>308</v>
      </c>
    </row>
    <row r="148" spans="1:13" s="8" customFormat="1" ht="78" customHeight="1">
      <c r="A148" s="28">
        <v>101</v>
      </c>
      <c r="B148" s="9" t="s">
        <v>309</v>
      </c>
      <c r="C148" s="14" t="s">
        <v>1556</v>
      </c>
      <c r="D148" s="10">
        <v>40967</v>
      </c>
      <c r="E148" s="9" t="s">
        <v>310</v>
      </c>
      <c r="F148" s="10">
        <v>40967</v>
      </c>
      <c r="G148" s="42" t="s">
        <v>21</v>
      </c>
      <c r="H148" s="11">
        <v>3</v>
      </c>
      <c r="I148" s="9" t="s">
        <v>311</v>
      </c>
      <c r="J148" s="15" t="s">
        <v>23</v>
      </c>
      <c r="K148" s="15"/>
      <c r="L148" s="15">
        <v>1</v>
      </c>
      <c r="M148" s="31" t="s">
        <v>312</v>
      </c>
    </row>
    <row r="149" spans="1:13" s="8" customFormat="1" ht="78" customHeight="1">
      <c r="A149" s="28">
        <v>102</v>
      </c>
      <c r="B149" s="9" t="s">
        <v>313</v>
      </c>
      <c r="C149" s="14" t="s">
        <v>1557</v>
      </c>
      <c r="D149" s="10">
        <v>40959</v>
      </c>
      <c r="E149" s="9" t="s">
        <v>314</v>
      </c>
      <c r="F149" s="10">
        <v>40959</v>
      </c>
      <c r="G149" s="42" t="s">
        <v>21</v>
      </c>
      <c r="H149" s="11">
        <v>3</v>
      </c>
      <c r="I149" s="9" t="s">
        <v>315</v>
      </c>
      <c r="J149" s="15" t="s">
        <v>23</v>
      </c>
      <c r="K149" s="15"/>
      <c r="L149" s="15">
        <v>1</v>
      </c>
      <c r="M149" s="31" t="s">
        <v>316</v>
      </c>
    </row>
    <row r="150" spans="1:13" s="8" customFormat="1" ht="78" customHeight="1">
      <c r="A150" s="28">
        <v>103</v>
      </c>
      <c r="B150" s="9" t="s">
        <v>317</v>
      </c>
      <c r="C150" s="9" t="s">
        <v>318</v>
      </c>
      <c r="D150" s="10">
        <v>40959</v>
      </c>
      <c r="E150" s="9" t="s">
        <v>319</v>
      </c>
      <c r="F150" s="10">
        <v>40959</v>
      </c>
      <c r="G150" s="42" t="s">
        <v>21</v>
      </c>
      <c r="H150" s="11">
        <v>3</v>
      </c>
      <c r="I150" s="9" t="s">
        <v>320</v>
      </c>
      <c r="J150" s="15" t="s">
        <v>23</v>
      </c>
      <c r="K150" s="15"/>
      <c r="L150" s="15">
        <v>1</v>
      </c>
      <c r="M150" s="31" t="s">
        <v>321</v>
      </c>
    </row>
    <row r="151" spans="1:13" s="8" customFormat="1" ht="78" customHeight="1">
      <c r="A151" s="28">
        <v>104</v>
      </c>
      <c r="B151" s="9" t="s">
        <v>322</v>
      </c>
      <c r="C151" s="9" t="s">
        <v>323</v>
      </c>
      <c r="D151" s="10">
        <v>40970</v>
      </c>
      <c r="E151" s="9" t="s">
        <v>20</v>
      </c>
      <c r="F151" s="10">
        <v>40970</v>
      </c>
      <c r="G151" s="42" t="s">
        <v>21</v>
      </c>
      <c r="H151" s="11">
        <v>3</v>
      </c>
      <c r="I151" s="9" t="s">
        <v>324</v>
      </c>
      <c r="J151" s="15" t="s">
        <v>23</v>
      </c>
      <c r="K151" s="15"/>
      <c r="L151" s="15">
        <v>1</v>
      </c>
      <c r="M151" s="31" t="s">
        <v>325</v>
      </c>
    </row>
    <row r="152" spans="1:13" s="8" customFormat="1" ht="78" customHeight="1">
      <c r="A152" s="590">
        <v>105</v>
      </c>
      <c r="B152" s="567" t="s">
        <v>326</v>
      </c>
      <c r="C152" s="567" t="s">
        <v>327</v>
      </c>
      <c r="D152" s="602">
        <v>40969</v>
      </c>
      <c r="E152" s="567" t="s">
        <v>328</v>
      </c>
      <c r="F152" s="602">
        <f>D152</f>
        <v>40969</v>
      </c>
      <c r="G152" s="614" t="s">
        <v>21</v>
      </c>
      <c r="H152" s="603">
        <v>3</v>
      </c>
      <c r="I152" s="567" t="s">
        <v>329</v>
      </c>
      <c r="J152" s="604" t="s">
        <v>23</v>
      </c>
      <c r="K152" s="604"/>
      <c r="L152" s="604">
        <v>1</v>
      </c>
      <c r="M152" s="607" t="s">
        <v>330</v>
      </c>
    </row>
    <row r="153" spans="1:13" s="8" customFormat="1" ht="78" customHeight="1">
      <c r="A153" s="28">
        <v>106</v>
      </c>
      <c r="B153" s="9" t="s">
        <v>331</v>
      </c>
      <c r="C153" s="9" t="s">
        <v>332</v>
      </c>
      <c r="D153" s="10">
        <v>40964</v>
      </c>
      <c r="E153" s="9" t="s">
        <v>333</v>
      </c>
      <c r="F153" s="10">
        <v>40964</v>
      </c>
      <c r="G153" s="42" t="s">
        <v>21</v>
      </c>
      <c r="H153" s="11">
        <v>3</v>
      </c>
      <c r="I153" s="9" t="s">
        <v>334</v>
      </c>
      <c r="J153" s="15" t="s">
        <v>23</v>
      </c>
      <c r="K153" s="15"/>
      <c r="L153" s="15">
        <v>1</v>
      </c>
      <c r="M153" s="31" t="s">
        <v>335</v>
      </c>
    </row>
    <row r="154" spans="1:13" s="8" customFormat="1" ht="78" customHeight="1">
      <c r="A154" s="565">
        <v>107</v>
      </c>
      <c r="B154" s="616" t="s">
        <v>336</v>
      </c>
      <c r="C154" s="616" t="s">
        <v>337</v>
      </c>
      <c r="D154" s="617">
        <v>40941</v>
      </c>
      <c r="E154" s="616" t="s">
        <v>338</v>
      </c>
      <c r="F154" s="617">
        <f>D154</f>
        <v>40941</v>
      </c>
      <c r="G154" s="566" t="s">
        <v>21</v>
      </c>
      <c r="H154" s="618">
        <v>3</v>
      </c>
      <c r="I154" s="616" t="s">
        <v>334</v>
      </c>
      <c r="J154" s="619" t="s">
        <v>23</v>
      </c>
      <c r="K154" s="619"/>
      <c r="L154" s="619">
        <v>1</v>
      </c>
      <c r="M154" s="620" t="s">
        <v>339</v>
      </c>
    </row>
    <row r="155" spans="1:13" s="44" customFormat="1" ht="23.25">
      <c r="A155" s="81" t="s">
        <v>564</v>
      </c>
      <c r="B155" s="82"/>
      <c r="C155" s="82"/>
      <c r="D155" s="82"/>
      <c r="E155" s="82"/>
      <c r="F155" s="82"/>
      <c r="G155" s="82"/>
      <c r="H155" s="82"/>
      <c r="I155" s="83"/>
      <c r="J155" s="84"/>
      <c r="K155" s="85"/>
      <c r="L155" s="85"/>
      <c r="M155" s="86" t="s">
        <v>565</v>
      </c>
    </row>
    <row r="156" spans="1:13" s="45" customFormat="1" ht="21" customHeight="1">
      <c r="A156" s="1157" t="s">
        <v>340</v>
      </c>
      <c r="B156" s="1158"/>
      <c r="C156" s="1158"/>
      <c r="D156" s="1158"/>
      <c r="E156" s="1158"/>
      <c r="F156" s="1158"/>
      <c r="G156" s="1158"/>
      <c r="H156" s="1158"/>
      <c r="I156" s="1158"/>
      <c r="J156" s="1158"/>
      <c r="K156" s="1158"/>
      <c r="L156" s="1158"/>
      <c r="M156" s="1159"/>
    </row>
    <row r="157" spans="1:13" s="45" customFormat="1" ht="21">
      <c r="A157" s="87"/>
      <c r="B157" s="557" t="s">
        <v>341</v>
      </c>
      <c r="C157" s="558"/>
      <c r="D157" s="558"/>
      <c r="E157" s="558"/>
      <c r="F157" s="558"/>
      <c r="G157" s="558"/>
      <c r="H157" s="558"/>
      <c r="I157" s="558"/>
      <c r="J157" s="559"/>
      <c r="K157" s="558"/>
      <c r="L157" s="558"/>
      <c r="M157" s="560"/>
    </row>
    <row r="158" spans="1:13" s="45" customFormat="1" ht="21">
      <c r="A158" s="87"/>
      <c r="B158" s="557" t="s">
        <v>342</v>
      </c>
      <c r="C158" s="558"/>
      <c r="D158" s="558"/>
      <c r="E158" s="558"/>
      <c r="F158" s="558"/>
      <c r="G158" s="558"/>
      <c r="H158" s="558"/>
      <c r="I158" s="558"/>
      <c r="J158" s="559"/>
      <c r="K158" s="558"/>
      <c r="L158" s="558"/>
      <c r="M158" s="560"/>
    </row>
    <row r="159" spans="1:13" s="45" customFormat="1" ht="21">
      <c r="A159" s="87"/>
      <c r="B159" s="561" t="s">
        <v>343</v>
      </c>
      <c r="C159" s="562"/>
      <c r="D159" s="562"/>
      <c r="E159" s="562"/>
      <c r="F159" s="562"/>
      <c r="G159" s="562"/>
      <c r="H159" s="562"/>
      <c r="I159" s="558"/>
      <c r="J159" s="559"/>
      <c r="K159" s="558"/>
      <c r="L159" s="558"/>
      <c r="M159" s="560"/>
    </row>
    <row r="160" spans="1:13" s="45" customFormat="1" ht="21">
      <c r="A160" s="87"/>
      <c r="B160" s="45" t="s">
        <v>450</v>
      </c>
      <c r="C160" s="562"/>
      <c r="D160" s="562"/>
      <c r="E160" s="562"/>
      <c r="F160" s="562"/>
      <c r="G160" s="562"/>
      <c r="H160" s="562"/>
      <c r="I160" s="558"/>
      <c r="J160" s="559"/>
      <c r="K160" s="558"/>
      <c r="L160" s="558"/>
      <c r="M160" s="560"/>
    </row>
    <row r="161" spans="1:13" s="45" customFormat="1" ht="21">
      <c r="A161" s="88"/>
      <c r="B161" s="45" t="s">
        <v>451</v>
      </c>
      <c r="I161" s="563"/>
      <c r="J161" s="406"/>
      <c r="K161" s="563"/>
      <c r="L161" s="563"/>
      <c r="M161" s="564"/>
    </row>
    <row r="162" spans="1:13" s="44" customFormat="1" ht="23.25">
      <c r="A162" s="89" t="s">
        <v>566</v>
      </c>
      <c r="B162" s="90"/>
      <c r="C162" s="90"/>
      <c r="D162" s="90"/>
      <c r="E162" s="90"/>
      <c r="F162" s="90"/>
      <c r="G162" s="90"/>
      <c r="H162" s="90"/>
      <c r="I162" s="90"/>
      <c r="J162" s="91"/>
      <c r="K162" s="92"/>
      <c r="L162" s="92"/>
      <c r="M162" s="93" t="s">
        <v>567</v>
      </c>
    </row>
    <row r="163" spans="1:13" s="44" customFormat="1" ht="23.25">
      <c r="A163" s="94"/>
      <c r="B163" s="47"/>
      <c r="C163" s="47"/>
      <c r="D163" s="47"/>
      <c r="E163" s="47"/>
      <c r="F163" s="47"/>
      <c r="G163" s="47"/>
      <c r="H163" s="47"/>
      <c r="I163" s="47"/>
      <c r="J163" s="46"/>
      <c r="K163" s="95"/>
      <c r="L163" s="95"/>
      <c r="M163" s="96" t="s">
        <v>568</v>
      </c>
    </row>
    <row r="164" spans="1:13" s="44" customFormat="1" ht="23.25">
      <c r="A164" s="97"/>
      <c r="B164" s="98"/>
      <c r="C164" s="98"/>
      <c r="D164" s="98"/>
      <c r="E164" s="98"/>
      <c r="F164" s="98"/>
      <c r="G164" s="98"/>
      <c r="H164" s="98"/>
      <c r="I164" s="98"/>
      <c r="J164" s="99"/>
      <c r="K164" s="100"/>
      <c r="L164" s="100"/>
      <c r="M164" s="101" t="s">
        <v>1558</v>
      </c>
    </row>
    <row r="165" spans="1:13" s="44" customFormat="1" ht="23.25">
      <c r="A165" s="1160"/>
      <c r="B165" s="1160"/>
      <c r="C165" s="1160"/>
      <c r="D165" s="47"/>
      <c r="E165" s="47"/>
      <c r="F165" s="47"/>
      <c r="G165" s="47"/>
      <c r="H165" s="47"/>
      <c r="I165" s="47"/>
      <c r="J165" s="46"/>
      <c r="K165" s="47"/>
      <c r="L165" s="47"/>
      <c r="M165" s="47"/>
    </row>
    <row r="166" spans="2:10" ht="155.25" customHeight="1">
      <c r="B166" s="1136" t="s">
        <v>1559</v>
      </c>
      <c r="C166" s="1137"/>
      <c r="D166" s="1137"/>
      <c r="E166" s="1137"/>
      <c r="F166" s="1137"/>
      <c r="G166" s="1137"/>
      <c r="H166" s="1137"/>
      <c r="I166" s="1137"/>
      <c r="J166" s="1138"/>
    </row>
  </sheetData>
  <sheetProtection/>
  <mergeCells count="33">
    <mergeCell ref="A156:M156"/>
    <mergeCell ref="A165:C165"/>
    <mergeCell ref="K98:K108"/>
    <mergeCell ref="E112:E113"/>
    <mergeCell ref="A121:A123"/>
    <mergeCell ref="B121:B123"/>
    <mergeCell ref="C121:C123"/>
    <mergeCell ref="E121:E123"/>
    <mergeCell ref="A98:A108"/>
    <mergeCell ref="I121:I123"/>
    <mergeCell ref="D79:D97"/>
    <mergeCell ref="J121:J123"/>
    <mergeCell ref="K121:K123"/>
    <mergeCell ref="D98:D108"/>
    <mergeCell ref="F121:F123"/>
    <mergeCell ref="G121:G123"/>
    <mergeCell ref="H121:H123"/>
    <mergeCell ref="E6:E7"/>
    <mergeCell ref="J6:J7"/>
    <mergeCell ref="K6:K7"/>
    <mergeCell ref="B70:B72"/>
    <mergeCell ref="C70:C72"/>
    <mergeCell ref="I70:I72"/>
    <mergeCell ref="B166:J166"/>
    <mergeCell ref="L6:L7"/>
    <mergeCell ref="M6:M7"/>
    <mergeCell ref="J79:J97"/>
    <mergeCell ref="J98:J108"/>
    <mergeCell ref="A1:M1"/>
    <mergeCell ref="A6:A7"/>
    <mergeCell ref="B6:B7"/>
    <mergeCell ref="C6:C7"/>
    <mergeCell ref="D6:D7"/>
  </mergeCells>
  <hyperlinks>
    <hyperlink ref="M48" r:id="rId1" display="http://www.research.eng.psu.ac.th/images/research_use_data/2556/ref23.pdf"/>
    <hyperlink ref="M37" r:id="rId2" display="http://www.research.eng.psu.ac.th/images/research_use_data/2556/ref6.pdf"/>
    <hyperlink ref="M57" r:id="rId3" display="http://www.research.eng.psu.ac.th/images/research_use_data/2555/ref_1.pdf"/>
    <hyperlink ref="M70" r:id="rId4" display="http://www.research.eng.psu.ac.th/images/research_use_data/2555/ref_14.pdf"/>
    <hyperlink ref="M60" r:id="rId5" display="http://www.research.eng.psu.ac.th/images/research_use_data/2555/ref_4.pdf"/>
    <hyperlink ref="M8" r:id="rId6" display="http://www.research.eng.psu.ac.th/images/research_use_data/2558/ref_1.pdf"/>
  </hyperlinks>
  <printOptions horizontalCentered="1"/>
  <pageMargins left="0.984251968503937" right="1.220472440944882" top="0.7480314960629921" bottom="0.984251968503937" header="0.5118110236220472" footer="0.5118110236220472"/>
  <pageSetup firstPageNumber="17" useFirstPageNumber="1" fitToHeight="0" fitToWidth="1" horizontalDpi="1200" verticalDpi="1200" orientation="landscape" paperSize="9" scale="53" r:id="rId7"/>
  <headerFooter alignWithMargins="0">
    <oddFooter>&amp;Cหน้า 1-&amp;P</oddFooter>
  </headerFooter>
</worksheet>
</file>

<file path=xl/worksheets/sheet4.xml><?xml version="1.0" encoding="utf-8"?>
<worksheet xmlns="http://schemas.openxmlformats.org/spreadsheetml/2006/main" xmlns:r="http://schemas.openxmlformats.org/officeDocument/2006/relationships">
  <sheetPr codeName="Sheet68">
    <tabColor rgb="FF00B050"/>
    <pageSetUpPr fitToPage="1"/>
  </sheetPr>
  <dimension ref="A1:BU130"/>
  <sheetViews>
    <sheetView view="pageBreakPreview" zoomScale="85" zoomScaleNormal="80" zoomScaleSheetLayoutView="85" zoomScalePageLayoutView="0" workbookViewId="0" topLeftCell="A1">
      <pane ySplit="7" topLeftCell="A115" activePane="bottomLeft" state="frozen"/>
      <selection pane="topLeft" activeCell="B21" sqref="B21"/>
      <selection pane="bottomLeft" activeCell="D122" sqref="D122"/>
    </sheetView>
  </sheetViews>
  <sheetFormatPr defaultColWidth="10.66015625" defaultRowHeight="21"/>
  <cols>
    <col min="1" max="1" width="5.83203125" style="48" customWidth="1"/>
    <col min="2" max="2" width="35.83203125" style="48" customWidth="1"/>
    <col min="3" max="3" width="30.83203125" style="48" customWidth="1"/>
    <col min="4" max="4" width="12.83203125" style="48" customWidth="1"/>
    <col min="5" max="5" width="30.83203125" style="48" customWidth="1"/>
    <col min="6" max="6" width="14.33203125" style="48" customWidth="1"/>
    <col min="7" max="7" width="12.83203125" style="48" customWidth="1"/>
    <col min="8" max="8" width="7.83203125" style="48" customWidth="1"/>
    <col min="9" max="9" width="40.83203125" style="48" customWidth="1"/>
    <col min="10" max="10" width="20.83203125" style="102" customWidth="1"/>
    <col min="11" max="12" width="15.83203125" style="48" customWidth="1"/>
    <col min="13" max="13" width="25.83203125" style="48" customWidth="1"/>
    <col min="14" max="16384" width="10.66015625" style="1" customWidth="1"/>
  </cols>
  <sheetData>
    <row r="1" spans="1:13" ht="26.25">
      <c r="A1" s="1145" t="s">
        <v>1382</v>
      </c>
      <c r="B1" s="1146"/>
      <c r="C1" s="1146"/>
      <c r="D1" s="1146"/>
      <c r="E1" s="1146"/>
      <c r="F1" s="1146"/>
      <c r="G1" s="1146"/>
      <c r="H1" s="1146"/>
      <c r="I1" s="1146"/>
      <c r="J1" s="1146"/>
      <c r="K1" s="1146"/>
      <c r="L1" s="1146"/>
      <c r="M1" s="1147"/>
    </row>
    <row r="2" spans="1:13" ht="26.25">
      <c r="A2" s="59"/>
      <c r="B2" s="60"/>
      <c r="C2" s="60"/>
      <c r="D2" s="60"/>
      <c r="E2" s="60"/>
      <c r="F2" s="60"/>
      <c r="G2" s="60"/>
      <c r="H2" s="60"/>
      <c r="I2" s="60"/>
      <c r="J2" s="60"/>
      <c r="K2" s="500"/>
      <c r="L2" s="500"/>
      <c r="M2" s="501" t="s">
        <v>0</v>
      </c>
    </row>
    <row r="3" spans="1:13" s="2" customFormat="1" ht="25.5" customHeight="1">
      <c r="A3" s="61" t="s">
        <v>1</v>
      </c>
      <c r="B3" s="62"/>
      <c r="C3" s="62"/>
      <c r="D3" s="62"/>
      <c r="E3" s="62"/>
      <c r="F3" s="62"/>
      <c r="G3" s="62"/>
      <c r="H3" s="62"/>
      <c r="I3" s="502"/>
      <c r="J3" s="503"/>
      <c r="K3" s="502"/>
      <c r="L3" s="502"/>
      <c r="M3" s="504"/>
    </row>
    <row r="4" spans="1:13" s="3" customFormat="1" ht="27.75" customHeight="1">
      <c r="A4" s="63" t="s">
        <v>2</v>
      </c>
      <c r="B4" s="64"/>
      <c r="C4" s="64"/>
      <c r="D4" s="65"/>
      <c r="E4" s="65"/>
      <c r="F4" s="65"/>
      <c r="G4" s="65"/>
      <c r="H4" s="65"/>
      <c r="I4" s="65"/>
      <c r="J4" s="66"/>
      <c r="K4" s="65"/>
      <c r="L4" s="65"/>
      <c r="M4" s="67"/>
    </row>
    <row r="5" spans="1:13" ht="26.25" customHeight="1">
      <c r="A5" s="68" t="s">
        <v>1383</v>
      </c>
      <c r="B5" s="505"/>
      <c r="C5" s="505"/>
      <c r="D5" s="505"/>
      <c r="E5" s="505"/>
      <c r="F5" s="505"/>
      <c r="G5" s="505"/>
      <c r="H5" s="505"/>
      <c r="I5" s="505"/>
      <c r="J5" s="70"/>
      <c r="K5" s="71"/>
      <c r="L5" s="71"/>
      <c r="M5" s="72" t="s">
        <v>1384</v>
      </c>
    </row>
    <row r="6" spans="1:14" s="6" customFormat="1" ht="21" customHeight="1">
      <c r="A6" s="1148" t="s">
        <v>3</v>
      </c>
      <c r="B6" s="1150" t="s">
        <v>4</v>
      </c>
      <c r="C6" s="1141" t="s">
        <v>5</v>
      </c>
      <c r="D6" s="1141" t="s">
        <v>6</v>
      </c>
      <c r="E6" s="1141" t="s">
        <v>7</v>
      </c>
      <c r="F6" s="73" t="s">
        <v>8</v>
      </c>
      <c r="G6" s="73"/>
      <c r="H6" s="73" t="s">
        <v>9</v>
      </c>
      <c r="I6" s="73"/>
      <c r="J6" s="1141" t="s">
        <v>10</v>
      </c>
      <c r="K6" s="1139" t="s">
        <v>11</v>
      </c>
      <c r="L6" s="1139" t="s">
        <v>12</v>
      </c>
      <c r="M6" s="1141" t="s">
        <v>13</v>
      </c>
      <c r="N6" s="1167" t="s">
        <v>1561</v>
      </c>
    </row>
    <row r="7" spans="1:14" s="7" customFormat="1" ht="21">
      <c r="A7" s="1149"/>
      <c r="B7" s="1151"/>
      <c r="C7" s="1142"/>
      <c r="D7" s="1142"/>
      <c r="E7" s="1142"/>
      <c r="F7" s="74" t="s">
        <v>14</v>
      </c>
      <c r="G7" s="74" t="s">
        <v>15</v>
      </c>
      <c r="H7" s="75" t="s">
        <v>16</v>
      </c>
      <c r="I7" s="76" t="s">
        <v>17</v>
      </c>
      <c r="J7" s="1142"/>
      <c r="K7" s="1140"/>
      <c r="L7" s="1140"/>
      <c r="M7" s="1142"/>
      <c r="N7" s="1168"/>
    </row>
    <row r="8" spans="1:14" s="27" customFormat="1" ht="122.25" customHeight="1">
      <c r="A8" s="49">
        <v>1</v>
      </c>
      <c r="B8" s="506" t="s">
        <v>554</v>
      </c>
      <c r="C8" s="506" t="s">
        <v>555</v>
      </c>
      <c r="D8" s="77">
        <v>240557</v>
      </c>
      <c r="E8" s="507" t="s">
        <v>556</v>
      </c>
      <c r="F8" s="77">
        <v>240557</v>
      </c>
      <c r="G8" s="77" t="s">
        <v>21</v>
      </c>
      <c r="H8" s="50">
        <v>3</v>
      </c>
      <c r="I8" s="506" t="s">
        <v>557</v>
      </c>
      <c r="J8" s="508" t="s">
        <v>23</v>
      </c>
      <c r="K8" s="51"/>
      <c r="L8" s="509">
        <v>1</v>
      </c>
      <c r="M8" s="510" t="s">
        <v>558</v>
      </c>
      <c r="N8" s="626" t="s">
        <v>1562</v>
      </c>
    </row>
    <row r="9" spans="1:14" s="27" customFormat="1" ht="122.25" customHeight="1">
      <c r="A9" s="28">
        <v>2</v>
      </c>
      <c r="B9" s="21" t="s">
        <v>559</v>
      </c>
      <c r="C9" s="21" t="s">
        <v>560</v>
      </c>
      <c r="D9" s="78">
        <v>240411</v>
      </c>
      <c r="E9" s="9" t="s">
        <v>561</v>
      </c>
      <c r="F9" s="78">
        <v>240554</v>
      </c>
      <c r="G9" s="78" t="s">
        <v>21</v>
      </c>
      <c r="H9" s="22">
        <v>3</v>
      </c>
      <c r="I9" s="21" t="s">
        <v>562</v>
      </c>
      <c r="J9" s="16" t="s">
        <v>23</v>
      </c>
      <c r="K9" s="29"/>
      <c r="L9" s="511">
        <v>1</v>
      </c>
      <c r="M9" s="56" t="s">
        <v>563</v>
      </c>
      <c r="N9" s="627" t="s">
        <v>1562</v>
      </c>
    </row>
    <row r="10" spans="1:14" s="27" customFormat="1" ht="84" customHeight="1">
      <c r="A10" s="49">
        <v>3</v>
      </c>
      <c r="B10" s="21" t="s">
        <v>452</v>
      </c>
      <c r="C10" s="21" t="s">
        <v>453</v>
      </c>
      <c r="D10" s="78">
        <f>F10</f>
        <v>240036</v>
      </c>
      <c r="E10" s="9" t="s">
        <v>454</v>
      </c>
      <c r="F10" s="78">
        <v>240036</v>
      </c>
      <c r="G10" s="78" t="s">
        <v>21</v>
      </c>
      <c r="H10" s="22">
        <v>3</v>
      </c>
      <c r="I10" s="21" t="s">
        <v>455</v>
      </c>
      <c r="J10" s="16" t="s">
        <v>23</v>
      </c>
      <c r="K10" s="29"/>
      <c r="L10" s="511">
        <v>1</v>
      </c>
      <c r="M10" s="56" t="s">
        <v>456</v>
      </c>
      <c r="N10" s="627" t="s">
        <v>1562</v>
      </c>
    </row>
    <row r="11" spans="1:14" s="27" customFormat="1" ht="84" customHeight="1">
      <c r="A11" s="28">
        <v>4</v>
      </c>
      <c r="B11" s="21" t="s">
        <v>457</v>
      </c>
      <c r="C11" s="21" t="s">
        <v>458</v>
      </c>
      <c r="D11" s="78">
        <f aca="true" t="shared" si="0" ref="D11:D21">F11</f>
        <v>240038</v>
      </c>
      <c r="E11" s="21" t="s">
        <v>459</v>
      </c>
      <c r="F11" s="78">
        <v>240038</v>
      </c>
      <c r="G11" s="78" t="s">
        <v>21</v>
      </c>
      <c r="H11" s="22">
        <v>3</v>
      </c>
      <c r="I11" s="21" t="s">
        <v>460</v>
      </c>
      <c r="J11" s="16" t="s">
        <v>23</v>
      </c>
      <c r="K11" s="29"/>
      <c r="L11" s="511">
        <v>1</v>
      </c>
      <c r="M11" s="56" t="s">
        <v>461</v>
      </c>
      <c r="N11" s="627" t="s">
        <v>1562</v>
      </c>
    </row>
    <row r="12" spans="1:14" s="27" customFormat="1" ht="84" customHeight="1">
      <c r="A12" s="49">
        <v>5</v>
      </c>
      <c r="B12" s="21" t="s">
        <v>462</v>
      </c>
      <c r="C12" s="9" t="s">
        <v>1385</v>
      </c>
      <c r="D12" s="78">
        <f t="shared" si="0"/>
        <v>240036</v>
      </c>
      <c r="E12" s="9" t="s">
        <v>463</v>
      </c>
      <c r="F12" s="78">
        <v>240036</v>
      </c>
      <c r="G12" s="78" t="s">
        <v>21</v>
      </c>
      <c r="H12" s="22">
        <v>3</v>
      </c>
      <c r="I12" s="21" t="s">
        <v>464</v>
      </c>
      <c r="J12" s="16" t="s">
        <v>23</v>
      </c>
      <c r="K12" s="29"/>
      <c r="L12" s="511">
        <v>1</v>
      </c>
      <c r="M12" s="56" t="s">
        <v>465</v>
      </c>
      <c r="N12" s="627" t="s">
        <v>1562</v>
      </c>
    </row>
    <row r="13" spans="1:14" s="27" customFormat="1" ht="84" customHeight="1">
      <c r="A13" s="28">
        <v>6</v>
      </c>
      <c r="B13" s="21" t="s">
        <v>466</v>
      </c>
      <c r="C13" s="9" t="s">
        <v>1386</v>
      </c>
      <c r="D13" s="78">
        <f t="shared" si="0"/>
        <v>240021</v>
      </c>
      <c r="E13" s="9" t="s">
        <v>467</v>
      </c>
      <c r="F13" s="78">
        <v>240021</v>
      </c>
      <c r="G13" s="78" t="s">
        <v>21</v>
      </c>
      <c r="H13" s="22">
        <v>3</v>
      </c>
      <c r="I13" s="21" t="s">
        <v>468</v>
      </c>
      <c r="J13" s="16" t="s">
        <v>23</v>
      </c>
      <c r="K13" s="29"/>
      <c r="L13" s="511">
        <v>1</v>
      </c>
      <c r="M13" s="56" t="s">
        <v>469</v>
      </c>
      <c r="N13" s="627" t="s">
        <v>1562</v>
      </c>
    </row>
    <row r="14" spans="1:14" s="27" customFormat="1" ht="84" customHeight="1">
      <c r="A14" s="49">
        <v>7</v>
      </c>
      <c r="B14" s="21" t="s">
        <v>470</v>
      </c>
      <c r="C14" s="9" t="s">
        <v>1387</v>
      </c>
      <c r="D14" s="78">
        <f t="shared" si="0"/>
        <v>240033</v>
      </c>
      <c r="E14" s="9" t="s">
        <v>471</v>
      </c>
      <c r="F14" s="78">
        <v>240033</v>
      </c>
      <c r="G14" s="78" t="s">
        <v>21</v>
      </c>
      <c r="H14" s="22">
        <v>3</v>
      </c>
      <c r="I14" s="21" t="s">
        <v>472</v>
      </c>
      <c r="J14" s="16" t="s">
        <v>23</v>
      </c>
      <c r="K14" s="29"/>
      <c r="L14" s="511">
        <v>1</v>
      </c>
      <c r="M14" s="56" t="s">
        <v>473</v>
      </c>
      <c r="N14" s="627" t="s">
        <v>1562</v>
      </c>
    </row>
    <row r="15" spans="1:14" s="27" customFormat="1" ht="84" customHeight="1">
      <c r="A15" s="28">
        <v>8</v>
      </c>
      <c r="B15" s="21" t="s">
        <v>474</v>
      </c>
      <c r="C15" s="9" t="s">
        <v>1388</v>
      </c>
      <c r="D15" s="78">
        <f t="shared" si="0"/>
        <v>240033</v>
      </c>
      <c r="E15" s="9" t="s">
        <v>475</v>
      </c>
      <c r="F15" s="78">
        <v>240033</v>
      </c>
      <c r="G15" s="78" t="s">
        <v>21</v>
      </c>
      <c r="H15" s="22">
        <v>3</v>
      </c>
      <c r="I15" s="21" t="s">
        <v>476</v>
      </c>
      <c r="J15" s="16" t="s">
        <v>23</v>
      </c>
      <c r="K15" s="29"/>
      <c r="L15" s="511">
        <v>1</v>
      </c>
      <c r="M15" s="56" t="s">
        <v>477</v>
      </c>
      <c r="N15" s="627" t="s">
        <v>1562</v>
      </c>
    </row>
    <row r="16" spans="1:14" s="27" customFormat="1" ht="84" customHeight="1">
      <c r="A16" s="49">
        <v>9</v>
      </c>
      <c r="B16" s="21" t="s">
        <v>478</v>
      </c>
      <c r="C16" s="14" t="s">
        <v>1514</v>
      </c>
      <c r="D16" s="78">
        <f t="shared" si="0"/>
        <v>240042</v>
      </c>
      <c r="E16" s="9" t="s">
        <v>479</v>
      </c>
      <c r="F16" s="78">
        <v>240042</v>
      </c>
      <c r="G16" s="78" t="s">
        <v>21</v>
      </c>
      <c r="H16" s="22">
        <v>3</v>
      </c>
      <c r="I16" s="21" t="s">
        <v>480</v>
      </c>
      <c r="J16" s="16" t="s">
        <v>23</v>
      </c>
      <c r="K16" s="29"/>
      <c r="L16" s="511">
        <v>1</v>
      </c>
      <c r="M16" s="56" t="s">
        <v>481</v>
      </c>
      <c r="N16" s="627" t="s">
        <v>1562</v>
      </c>
    </row>
    <row r="17" spans="1:14" s="27" customFormat="1" ht="84" customHeight="1">
      <c r="A17" s="28">
        <v>10</v>
      </c>
      <c r="B17" s="21" t="s">
        <v>482</v>
      </c>
      <c r="C17" s="14" t="s">
        <v>1515</v>
      </c>
      <c r="D17" s="78">
        <f t="shared" si="0"/>
        <v>240044</v>
      </c>
      <c r="E17" s="9" t="s">
        <v>483</v>
      </c>
      <c r="F17" s="78">
        <v>240044</v>
      </c>
      <c r="G17" s="78" t="s">
        <v>21</v>
      </c>
      <c r="H17" s="22">
        <v>3</v>
      </c>
      <c r="I17" s="21" t="s">
        <v>484</v>
      </c>
      <c r="J17" s="16" t="s">
        <v>23</v>
      </c>
      <c r="K17" s="29"/>
      <c r="L17" s="511">
        <v>1</v>
      </c>
      <c r="M17" s="56" t="s">
        <v>485</v>
      </c>
      <c r="N17" s="627" t="s">
        <v>1562</v>
      </c>
    </row>
    <row r="18" spans="1:14" s="27" customFormat="1" ht="94.5" customHeight="1">
      <c r="A18" s="49">
        <v>11</v>
      </c>
      <c r="B18" s="21" t="s">
        <v>486</v>
      </c>
      <c r="C18" s="14" t="s">
        <v>1516</v>
      </c>
      <c r="D18" s="78">
        <f t="shared" si="0"/>
        <v>240035</v>
      </c>
      <c r="E18" s="9" t="s">
        <v>487</v>
      </c>
      <c r="F18" s="78">
        <v>240035</v>
      </c>
      <c r="G18" s="78" t="s">
        <v>21</v>
      </c>
      <c r="H18" s="22">
        <v>3</v>
      </c>
      <c r="I18" s="21" t="s">
        <v>488</v>
      </c>
      <c r="J18" s="16" t="s">
        <v>23</v>
      </c>
      <c r="K18" s="29"/>
      <c r="L18" s="511">
        <v>1</v>
      </c>
      <c r="M18" s="56" t="s">
        <v>489</v>
      </c>
      <c r="N18" s="627" t="s">
        <v>1562</v>
      </c>
    </row>
    <row r="19" spans="1:14" s="27" customFormat="1" ht="120.75" customHeight="1">
      <c r="A19" s="28">
        <v>12</v>
      </c>
      <c r="B19" s="21" t="s">
        <v>490</v>
      </c>
      <c r="C19" s="14" t="s">
        <v>1517</v>
      </c>
      <c r="D19" s="78">
        <f t="shared" si="0"/>
        <v>240040</v>
      </c>
      <c r="E19" s="9" t="s">
        <v>491</v>
      </c>
      <c r="F19" s="78">
        <v>240040</v>
      </c>
      <c r="G19" s="78" t="s">
        <v>21</v>
      </c>
      <c r="H19" s="22">
        <v>3</v>
      </c>
      <c r="I19" s="21" t="s">
        <v>492</v>
      </c>
      <c r="J19" s="16" t="s">
        <v>23</v>
      </c>
      <c r="K19" s="29"/>
      <c r="L19" s="511">
        <v>1</v>
      </c>
      <c r="M19" s="56" t="s">
        <v>493</v>
      </c>
      <c r="N19" s="627" t="s">
        <v>1562</v>
      </c>
    </row>
    <row r="20" spans="1:14" s="27" customFormat="1" ht="120.75" customHeight="1">
      <c r="A20" s="49">
        <v>13</v>
      </c>
      <c r="B20" s="21" t="s">
        <v>494</v>
      </c>
      <c r="C20" s="14" t="s">
        <v>1518</v>
      </c>
      <c r="D20" s="78">
        <f t="shared" si="0"/>
        <v>240046</v>
      </c>
      <c r="E20" s="9" t="s">
        <v>495</v>
      </c>
      <c r="F20" s="78">
        <v>240046</v>
      </c>
      <c r="G20" s="78" t="s">
        <v>21</v>
      </c>
      <c r="H20" s="22">
        <v>3</v>
      </c>
      <c r="I20" s="21" t="s">
        <v>496</v>
      </c>
      <c r="J20" s="16" t="s">
        <v>23</v>
      </c>
      <c r="K20" s="29"/>
      <c r="L20" s="511">
        <v>1</v>
      </c>
      <c r="M20" s="56" t="s">
        <v>497</v>
      </c>
      <c r="N20" s="627" t="s">
        <v>1562</v>
      </c>
    </row>
    <row r="21" spans="1:14" s="27" customFormat="1" ht="122.25" customHeight="1">
      <c r="A21" s="28">
        <v>14</v>
      </c>
      <c r="B21" s="21" t="s">
        <v>498</v>
      </c>
      <c r="C21" s="9" t="s">
        <v>1391</v>
      </c>
      <c r="D21" s="78">
        <f t="shared" si="0"/>
        <v>240036</v>
      </c>
      <c r="E21" s="9" t="s">
        <v>499</v>
      </c>
      <c r="F21" s="78">
        <v>240036</v>
      </c>
      <c r="G21" s="78" t="s">
        <v>21</v>
      </c>
      <c r="H21" s="22">
        <v>3</v>
      </c>
      <c r="I21" s="21" t="s">
        <v>500</v>
      </c>
      <c r="J21" s="16" t="s">
        <v>23</v>
      </c>
      <c r="K21" s="29"/>
      <c r="L21" s="511">
        <v>1</v>
      </c>
      <c r="M21" s="56" t="s">
        <v>501</v>
      </c>
      <c r="N21" s="627" t="s">
        <v>1562</v>
      </c>
    </row>
    <row r="22" spans="1:14" s="27" customFormat="1" ht="122.25" customHeight="1">
      <c r="A22" s="49">
        <v>15</v>
      </c>
      <c r="B22" s="21" t="s">
        <v>502</v>
      </c>
      <c r="C22" s="21" t="s">
        <v>1392</v>
      </c>
      <c r="D22" s="78">
        <f>F22</f>
        <v>240038</v>
      </c>
      <c r="E22" s="9" t="s">
        <v>503</v>
      </c>
      <c r="F22" s="78">
        <v>240038</v>
      </c>
      <c r="G22" s="78" t="s">
        <v>21</v>
      </c>
      <c r="H22" s="22">
        <v>3</v>
      </c>
      <c r="I22" s="21" t="s">
        <v>504</v>
      </c>
      <c r="J22" s="16" t="s">
        <v>23</v>
      </c>
      <c r="K22" s="29"/>
      <c r="L22" s="511">
        <v>1</v>
      </c>
      <c r="M22" s="56" t="s">
        <v>505</v>
      </c>
      <c r="N22" s="627" t="s">
        <v>1562</v>
      </c>
    </row>
    <row r="23" spans="1:14" s="27" customFormat="1" ht="122.25" customHeight="1">
      <c r="A23" s="28">
        <v>16</v>
      </c>
      <c r="B23" s="9" t="s">
        <v>506</v>
      </c>
      <c r="C23" s="21" t="s">
        <v>507</v>
      </c>
      <c r="D23" s="78">
        <v>240152</v>
      </c>
      <c r="E23" s="9" t="s">
        <v>508</v>
      </c>
      <c r="F23" s="79">
        <v>240042</v>
      </c>
      <c r="G23" s="78" t="s">
        <v>21</v>
      </c>
      <c r="H23" s="22">
        <v>3</v>
      </c>
      <c r="I23" s="21" t="s">
        <v>509</v>
      </c>
      <c r="J23" s="16" t="s">
        <v>23</v>
      </c>
      <c r="K23" s="29"/>
      <c r="L23" s="511">
        <v>1</v>
      </c>
      <c r="M23" s="56" t="s">
        <v>510</v>
      </c>
      <c r="N23" s="627" t="s">
        <v>1562</v>
      </c>
    </row>
    <row r="24" spans="1:14" s="27" customFormat="1" ht="122.25" customHeight="1">
      <c r="A24" s="49">
        <v>17</v>
      </c>
      <c r="B24" s="9" t="s">
        <v>511</v>
      </c>
      <c r="C24" s="21" t="s">
        <v>512</v>
      </c>
      <c r="D24" s="78">
        <v>240154</v>
      </c>
      <c r="E24" s="14" t="s">
        <v>1519</v>
      </c>
      <c r="F24" s="79">
        <v>240047</v>
      </c>
      <c r="G24" s="78" t="s">
        <v>21</v>
      </c>
      <c r="H24" s="22">
        <v>3</v>
      </c>
      <c r="I24" s="21" t="s">
        <v>514</v>
      </c>
      <c r="J24" s="16" t="s">
        <v>23</v>
      </c>
      <c r="K24" s="29"/>
      <c r="L24" s="511">
        <v>1</v>
      </c>
      <c r="M24" s="58" t="s">
        <v>515</v>
      </c>
      <c r="N24" s="627" t="s">
        <v>1562</v>
      </c>
    </row>
    <row r="25" spans="1:14" s="27" customFormat="1" ht="122.25" customHeight="1">
      <c r="A25" s="28">
        <v>18</v>
      </c>
      <c r="B25" s="9" t="s">
        <v>516</v>
      </c>
      <c r="C25" s="21" t="s">
        <v>507</v>
      </c>
      <c r="D25" s="78">
        <v>240126</v>
      </c>
      <c r="E25" s="14" t="s">
        <v>1520</v>
      </c>
      <c r="F25" s="79">
        <v>240065</v>
      </c>
      <c r="G25" s="78" t="s">
        <v>21</v>
      </c>
      <c r="H25" s="22">
        <v>3</v>
      </c>
      <c r="I25" s="21" t="s">
        <v>518</v>
      </c>
      <c r="J25" s="16" t="s">
        <v>23</v>
      </c>
      <c r="K25" s="29"/>
      <c r="L25" s="511">
        <v>1</v>
      </c>
      <c r="M25" s="58" t="s">
        <v>519</v>
      </c>
      <c r="N25" s="627" t="s">
        <v>1562</v>
      </c>
    </row>
    <row r="26" spans="1:14" s="27" customFormat="1" ht="122.25" customHeight="1">
      <c r="A26" s="28">
        <v>19</v>
      </c>
      <c r="B26" s="9" t="s">
        <v>520</v>
      </c>
      <c r="C26" s="21" t="s">
        <v>521</v>
      </c>
      <c r="D26" s="78">
        <v>240233</v>
      </c>
      <c r="E26" s="9" t="s">
        <v>522</v>
      </c>
      <c r="F26" s="79">
        <v>240154</v>
      </c>
      <c r="G26" s="78" t="s">
        <v>21</v>
      </c>
      <c r="H26" s="22">
        <v>1</v>
      </c>
      <c r="I26" s="21" t="s">
        <v>523</v>
      </c>
      <c r="J26" s="16" t="s">
        <v>23</v>
      </c>
      <c r="K26" s="29"/>
      <c r="L26" s="511">
        <v>1</v>
      </c>
      <c r="M26" s="56" t="s">
        <v>524</v>
      </c>
      <c r="N26" s="627" t="s">
        <v>1562</v>
      </c>
    </row>
    <row r="27" spans="1:14" s="27" customFormat="1" ht="122.25" customHeight="1">
      <c r="A27" s="28">
        <v>20</v>
      </c>
      <c r="B27" s="9" t="s">
        <v>525</v>
      </c>
      <c r="C27" s="21" t="s">
        <v>507</v>
      </c>
      <c r="D27" s="78">
        <v>240117</v>
      </c>
      <c r="E27" s="9" t="s">
        <v>526</v>
      </c>
      <c r="F27" s="79">
        <v>240154</v>
      </c>
      <c r="G27" s="78" t="s">
        <v>21</v>
      </c>
      <c r="H27" s="22">
        <v>3</v>
      </c>
      <c r="I27" s="21" t="s">
        <v>527</v>
      </c>
      <c r="J27" s="16" t="s">
        <v>23</v>
      </c>
      <c r="K27" s="29"/>
      <c r="L27" s="511">
        <v>1</v>
      </c>
      <c r="M27" s="56" t="s">
        <v>528</v>
      </c>
      <c r="N27" s="627" t="s">
        <v>1562</v>
      </c>
    </row>
    <row r="28" spans="1:14" s="27" customFormat="1" ht="122.25" customHeight="1">
      <c r="A28" s="28">
        <v>21</v>
      </c>
      <c r="B28" s="9" t="s">
        <v>529</v>
      </c>
      <c r="C28" s="21" t="s">
        <v>507</v>
      </c>
      <c r="D28" s="78">
        <v>240116</v>
      </c>
      <c r="E28" s="9" t="s">
        <v>530</v>
      </c>
      <c r="F28" s="79">
        <v>240154</v>
      </c>
      <c r="G28" s="78" t="s">
        <v>21</v>
      </c>
      <c r="H28" s="22">
        <v>3</v>
      </c>
      <c r="I28" s="21" t="s">
        <v>531</v>
      </c>
      <c r="J28" s="16" t="s">
        <v>23</v>
      </c>
      <c r="K28" s="29"/>
      <c r="L28" s="511">
        <v>1</v>
      </c>
      <c r="M28" s="56" t="s">
        <v>532</v>
      </c>
      <c r="N28" s="627" t="s">
        <v>1562</v>
      </c>
    </row>
    <row r="29" spans="1:14" s="27" customFormat="1" ht="122.25" customHeight="1">
      <c r="A29" s="28">
        <v>22</v>
      </c>
      <c r="B29" s="21" t="s">
        <v>533</v>
      </c>
      <c r="C29" s="57" t="s">
        <v>534</v>
      </c>
      <c r="D29" s="78">
        <v>240059</v>
      </c>
      <c r="E29" s="57" t="s">
        <v>535</v>
      </c>
      <c r="F29" s="78">
        <v>240059</v>
      </c>
      <c r="G29" s="78" t="s">
        <v>21</v>
      </c>
      <c r="H29" s="22">
        <v>1</v>
      </c>
      <c r="I29" s="21" t="s">
        <v>536</v>
      </c>
      <c r="J29" s="16" t="s">
        <v>23</v>
      </c>
      <c r="K29" s="57"/>
      <c r="L29" s="511">
        <v>1</v>
      </c>
      <c r="M29" s="56" t="s">
        <v>537</v>
      </c>
      <c r="N29" s="628" t="s">
        <v>1562</v>
      </c>
    </row>
    <row r="30" spans="1:14" s="27" customFormat="1" ht="122.25" customHeight="1">
      <c r="A30" s="28">
        <v>23</v>
      </c>
      <c r="B30" s="21" t="s">
        <v>538</v>
      </c>
      <c r="C30" s="57" t="s">
        <v>512</v>
      </c>
      <c r="D30" s="78">
        <v>240086</v>
      </c>
      <c r="E30" s="57" t="s">
        <v>539</v>
      </c>
      <c r="F30" s="79">
        <v>240240</v>
      </c>
      <c r="G30" s="78" t="s">
        <v>21</v>
      </c>
      <c r="H30" s="22">
        <v>3</v>
      </c>
      <c r="I30" s="21" t="s">
        <v>540</v>
      </c>
      <c r="J30" s="16" t="s">
        <v>23</v>
      </c>
      <c r="K30" s="57"/>
      <c r="L30" s="511">
        <v>1</v>
      </c>
      <c r="M30" s="56" t="s">
        <v>541</v>
      </c>
      <c r="N30" s="628" t="s">
        <v>1562</v>
      </c>
    </row>
    <row r="31" spans="1:14" s="27" customFormat="1" ht="122.25" customHeight="1">
      <c r="A31" s="28">
        <v>24</v>
      </c>
      <c r="B31" s="21" t="s">
        <v>547</v>
      </c>
      <c r="C31" s="57" t="s">
        <v>383</v>
      </c>
      <c r="D31" s="78">
        <v>240197</v>
      </c>
      <c r="E31" s="80" t="s">
        <v>548</v>
      </c>
      <c r="F31" s="78">
        <v>240197</v>
      </c>
      <c r="G31" s="78" t="s">
        <v>21</v>
      </c>
      <c r="H31" s="22">
        <v>1</v>
      </c>
      <c r="I31" s="80" t="s">
        <v>549</v>
      </c>
      <c r="J31" s="16" t="s">
        <v>23</v>
      </c>
      <c r="K31" s="57"/>
      <c r="L31" s="511">
        <v>1</v>
      </c>
      <c r="M31" s="56" t="s">
        <v>550</v>
      </c>
      <c r="N31" s="628" t="s">
        <v>1562</v>
      </c>
    </row>
    <row r="32" spans="1:14" s="27" customFormat="1" ht="122.25" customHeight="1">
      <c r="A32" s="28">
        <v>25</v>
      </c>
      <c r="B32" s="21" t="s">
        <v>345</v>
      </c>
      <c r="C32" s="21" t="s">
        <v>1393</v>
      </c>
      <c r="D32" s="10">
        <v>41182</v>
      </c>
      <c r="E32" s="9" t="s">
        <v>346</v>
      </c>
      <c r="F32" s="10">
        <v>41360</v>
      </c>
      <c r="G32" s="10" t="s">
        <v>21</v>
      </c>
      <c r="H32" s="22">
        <v>3</v>
      </c>
      <c r="I32" s="21" t="s">
        <v>347</v>
      </c>
      <c r="J32" s="16" t="s">
        <v>23</v>
      </c>
      <c r="K32" s="29"/>
      <c r="L32" s="511">
        <v>1</v>
      </c>
      <c r="M32" s="56" t="s">
        <v>348</v>
      </c>
      <c r="N32" s="627" t="s">
        <v>1562</v>
      </c>
    </row>
    <row r="33" spans="1:14" s="27" customFormat="1" ht="84" customHeight="1">
      <c r="A33" s="28">
        <v>26</v>
      </c>
      <c r="B33" s="512" t="s">
        <v>349</v>
      </c>
      <c r="C33" s="19" t="s">
        <v>1394</v>
      </c>
      <c r="D33" s="10">
        <v>41182</v>
      </c>
      <c r="E33" s="9" t="s">
        <v>350</v>
      </c>
      <c r="F33" s="10">
        <v>41516</v>
      </c>
      <c r="G33" s="10" t="s">
        <v>21</v>
      </c>
      <c r="H33" s="11">
        <v>1</v>
      </c>
      <c r="I33" s="21" t="s">
        <v>351</v>
      </c>
      <c r="J33" s="15" t="s">
        <v>23</v>
      </c>
      <c r="K33" s="15"/>
      <c r="L33" s="511">
        <v>1</v>
      </c>
      <c r="M33" s="56" t="s">
        <v>352</v>
      </c>
      <c r="N33" s="627" t="s">
        <v>1562</v>
      </c>
    </row>
    <row r="34" spans="1:14" s="27" customFormat="1" ht="84" customHeight="1">
      <c r="A34" s="28">
        <v>27</v>
      </c>
      <c r="B34" s="9" t="s">
        <v>353</v>
      </c>
      <c r="C34" s="14" t="s">
        <v>1521</v>
      </c>
      <c r="D34" s="10">
        <v>40924</v>
      </c>
      <c r="E34" s="9" t="s">
        <v>355</v>
      </c>
      <c r="F34" s="10">
        <v>41290</v>
      </c>
      <c r="G34" s="10" t="s">
        <v>21</v>
      </c>
      <c r="H34" s="11">
        <v>3</v>
      </c>
      <c r="I34" s="9" t="s">
        <v>356</v>
      </c>
      <c r="J34" s="15" t="s">
        <v>23</v>
      </c>
      <c r="K34" s="15"/>
      <c r="L34" s="511">
        <v>1</v>
      </c>
      <c r="M34" s="56" t="s">
        <v>357</v>
      </c>
      <c r="N34" s="627" t="s">
        <v>1562</v>
      </c>
    </row>
    <row r="35" spans="1:14" s="27" customFormat="1" ht="84" customHeight="1">
      <c r="A35" s="28">
        <v>28</v>
      </c>
      <c r="B35" s="9" t="s">
        <v>358</v>
      </c>
      <c r="C35" s="9" t="s">
        <v>359</v>
      </c>
      <c r="D35" s="10">
        <v>40756</v>
      </c>
      <c r="E35" s="9" t="s">
        <v>360</v>
      </c>
      <c r="F35" s="10">
        <v>41303</v>
      </c>
      <c r="G35" s="10" t="s">
        <v>21</v>
      </c>
      <c r="H35" s="11">
        <v>3</v>
      </c>
      <c r="I35" s="9" t="s">
        <v>361</v>
      </c>
      <c r="J35" s="15" t="s">
        <v>23</v>
      </c>
      <c r="K35" s="15"/>
      <c r="L35" s="511">
        <v>1</v>
      </c>
      <c r="M35" s="56" t="s">
        <v>362</v>
      </c>
      <c r="N35" s="627" t="s">
        <v>1562</v>
      </c>
    </row>
    <row r="36" spans="1:14" s="27" customFormat="1" ht="84" customHeight="1">
      <c r="A36" s="28">
        <v>29</v>
      </c>
      <c r="B36" s="9" t="s">
        <v>363</v>
      </c>
      <c r="C36" s="14" t="s">
        <v>942</v>
      </c>
      <c r="D36" s="10">
        <v>41341</v>
      </c>
      <c r="E36" s="9" t="s">
        <v>365</v>
      </c>
      <c r="F36" s="10">
        <v>41341</v>
      </c>
      <c r="G36" s="10" t="s">
        <v>21</v>
      </c>
      <c r="H36" s="11">
        <v>1</v>
      </c>
      <c r="I36" s="9" t="s">
        <v>366</v>
      </c>
      <c r="J36" s="15" t="s">
        <v>23</v>
      </c>
      <c r="K36" s="15"/>
      <c r="L36" s="511">
        <v>1</v>
      </c>
      <c r="M36" s="54" t="s">
        <v>367</v>
      </c>
      <c r="N36" s="627" t="s">
        <v>1562</v>
      </c>
    </row>
    <row r="37" spans="1:14" s="27" customFormat="1" ht="84" customHeight="1">
      <c r="A37" s="28">
        <v>30</v>
      </c>
      <c r="B37" s="9" t="s">
        <v>368</v>
      </c>
      <c r="C37" s="9" t="s">
        <v>369</v>
      </c>
      <c r="D37" s="10">
        <v>41547</v>
      </c>
      <c r="E37" s="9" t="s">
        <v>370</v>
      </c>
      <c r="F37" s="10">
        <v>41317</v>
      </c>
      <c r="G37" s="10" t="s">
        <v>21</v>
      </c>
      <c r="H37" s="11">
        <v>1</v>
      </c>
      <c r="I37" s="9" t="s">
        <v>371</v>
      </c>
      <c r="J37" s="15" t="s">
        <v>23</v>
      </c>
      <c r="K37" s="15"/>
      <c r="L37" s="511">
        <v>1</v>
      </c>
      <c r="M37" s="56" t="s">
        <v>372</v>
      </c>
      <c r="N37" s="629" t="s">
        <v>1563</v>
      </c>
    </row>
    <row r="38" spans="1:14" s="27" customFormat="1" ht="84" customHeight="1">
      <c r="A38" s="28">
        <v>31</v>
      </c>
      <c r="B38" s="9" t="s">
        <v>373</v>
      </c>
      <c r="C38" s="9" t="s">
        <v>374</v>
      </c>
      <c r="D38" s="10">
        <v>41699</v>
      </c>
      <c r="E38" s="55" t="s">
        <v>346</v>
      </c>
      <c r="F38" s="10">
        <v>41360</v>
      </c>
      <c r="G38" s="10" t="s">
        <v>21</v>
      </c>
      <c r="H38" s="11">
        <v>3</v>
      </c>
      <c r="I38" s="9" t="s">
        <v>375</v>
      </c>
      <c r="J38" s="15" t="s">
        <v>23</v>
      </c>
      <c r="K38" s="15"/>
      <c r="L38" s="511">
        <v>1</v>
      </c>
      <c r="M38" s="56" t="s">
        <v>376</v>
      </c>
      <c r="N38" s="627" t="s">
        <v>1562</v>
      </c>
    </row>
    <row r="39" spans="1:14" s="27" customFormat="1" ht="84" customHeight="1">
      <c r="A39" s="28">
        <v>32</v>
      </c>
      <c r="B39" s="9" t="s">
        <v>377</v>
      </c>
      <c r="C39" s="9" t="s">
        <v>378</v>
      </c>
      <c r="D39" s="10">
        <v>41572</v>
      </c>
      <c r="E39" s="55" t="s">
        <v>379</v>
      </c>
      <c r="F39" s="10">
        <v>41572</v>
      </c>
      <c r="G39" s="10" t="s">
        <v>21</v>
      </c>
      <c r="H39" s="11">
        <v>3</v>
      </c>
      <c r="I39" s="9" t="s">
        <v>380</v>
      </c>
      <c r="J39" s="15" t="s">
        <v>23</v>
      </c>
      <c r="K39" s="15"/>
      <c r="L39" s="511">
        <v>1</v>
      </c>
      <c r="M39" s="56" t="s">
        <v>381</v>
      </c>
      <c r="N39" s="627" t="s">
        <v>1562</v>
      </c>
    </row>
    <row r="40" spans="1:14" s="27" customFormat="1" ht="84" customHeight="1">
      <c r="A40" s="28">
        <v>33</v>
      </c>
      <c r="B40" s="9" t="s">
        <v>382</v>
      </c>
      <c r="C40" s="19" t="s">
        <v>383</v>
      </c>
      <c r="D40" s="10">
        <v>41517</v>
      </c>
      <c r="E40" s="9" t="s">
        <v>384</v>
      </c>
      <c r="F40" s="10">
        <v>41502</v>
      </c>
      <c r="G40" s="10" t="s">
        <v>21</v>
      </c>
      <c r="H40" s="11">
        <v>3</v>
      </c>
      <c r="I40" s="21" t="s">
        <v>385</v>
      </c>
      <c r="J40" s="15" t="s">
        <v>23</v>
      </c>
      <c r="K40" s="15"/>
      <c r="L40" s="511">
        <v>1</v>
      </c>
      <c r="M40" s="56" t="s">
        <v>386</v>
      </c>
      <c r="N40" s="627" t="s">
        <v>1562</v>
      </c>
    </row>
    <row r="41" spans="1:14" s="27" customFormat="1" ht="84" customHeight="1">
      <c r="A41" s="28">
        <v>34</v>
      </c>
      <c r="B41" s="9" t="s">
        <v>387</v>
      </c>
      <c r="C41" s="19" t="s">
        <v>383</v>
      </c>
      <c r="D41" s="10">
        <v>41517</v>
      </c>
      <c r="E41" s="9" t="s">
        <v>388</v>
      </c>
      <c r="F41" s="10">
        <v>41504</v>
      </c>
      <c r="G41" s="10" t="s">
        <v>21</v>
      </c>
      <c r="H41" s="11">
        <v>3</v>
      </c>
      <c r="I41" s="21" t="s">
        <v>389</v>
      </c>
      <c r="J41" s="15" t="s">
        <v>23</v>
      </c>
      <c r="K41" s="15"/>
      <c r="L41" s="511">
        <v>1</v>
      </c>
      <c r="M41" s="56" t="s">
        <v>390</v>
      </c>
      <c r="N41" s="627" t="s">
        <v>1562</v>
      </c>
    </row>
    <row r="42" spans="1:14" s="27" customFormat="1" ht="84" customHeight="1">
      <c r="A42" s="28">
        <v>35</v>
      </c>
      <c r="B42" s="9" t="s">
        <v>391</v>
      </c>
      <c r="C42" s="19" t="s">
        <v>392</v>
      </c>
      <c r="D42" s="10">
        <v>41620</v>
      </c>
      <c r="E42" s="9" t="s">
        <v>393</v>
      </c>
      <c r="F42" s="10">
        <v>41620</v>
      </c>
      <c r="G42" s="10" t="s">
        <v>21</v>
      </c>
      <c r="H42" s="11">
        <v>3</v>
      </c>
      <c r="I42" s="21" t="s">
        <v>394</v>
      </c>
      <c r="J42" s="15" t="s">
        <v>23</v>
      </c>
      <c r="K42" s="15"/>
      <c r="L42" s="511">
        <v>1</v>
      </c>
      <c r="M42" s="56" t="s">
        <v>395</v>
      </c>
      <c r="N42" s="627" t="s">
        <v>1562</v>
      </c>
    </row>
    <row r="43" spans="1:14" s="27" customFormat="1" ht="84" customHeight="1">
      <c r="A43" s="28">
        <v>36</v>
      </c>
      <c r="B43" s="9" t="s">
        <v>396</v>
      </c>
      <c r="C43" s="19" t="s">
        <v>383</v>
      </c>
      <c r="D43" s="10">
        <v>41608</v>
      </c>
      <c r="E43" s="9" t="s">
        <v>388</v>
      </c>
      <c r="F43" s="10">
        <v>41502</v>
      </c>
      <c r="G43" s="10" t="s">
        <v>21</v>
      </c>
      <c r="H43" s="11">
        <v>3</v>
      </c>
      <c r="I43" s="21" t="s">
        <v>397</v>
      </c>
      <c r="J43" s="15" t="s">
        <v>23</v>
      </c>
      <c r="K43" s="15"/>
      <c r="L43" s="511">
        <v>1</v>
      </c>
      <c r="M43" s="56" t="s">
        <v>398</v>
      </c>
      <c r="N43" s="627" t="s">
        <v>1562</v>
      </c>
    </row>
    <row r="44" spans="1:14" s="27" customFormat="1" ht="84" customHeight="1">
      <c r="A44" s="28">
        <v>37</v>
      </c>
      <c r="B44" s="9" t="s">
        <v>404</v>
      </c>
      <c r="C44" s="19" t="s">
        <v>405</v>
      </c>
      <c r="D44" s="10">
        <v>41439</v>
      </c>
      <c r="E44" s="9" t="s">
        <v>406</v>
      </c>
      <c r="F44" s="10">
        <v>41439</v>
      </c>
      <c r="G44" s="10" t="s">
        <v>21</v>
      </c>
      <c r="H44" s="11">
        <v>3</v>
      </c>
      <c r="I44" s="21" t="s">
        <v>407</v>
      </c>
      <c r="J44" s="15" t="s">
        <v>23</v>
      </c>
      <c r="K44" s="15"/>
      <c r="L44" s="511">
        <v>1</v>
      </c>
      <c r="M44" s="56" t="s">
        <v>408</v>
      </c>
      <c r="N44" s="627" t="s">
        <v>1562</v>
      </c>
    </row>
    <row r="45" spans="1:14" s="27" customFormat="1" ht="84" customHeight="1">
      <c r="A45" s="28">
        <v>38</v>
      </c>
      <c r="B45" s="9" t="s">
        <v>409</v>
      </c>
      <c r="C45" s="581" t="s">
        <v>1522</v>
      </c>
      <c r="D45" s="10">
        <v>41375</v>
      </c>
      <c r="E45" s="9" t="s">
        <v>411</v>
      </c>
      <c r="F45" s="10">
        <v>41375</v>
      </c>
      <c r="G45" s="10" t="s">
        <v>21</v>
      </c>
      <c r="H45" s="11">
        <v>3</v>
      </c>
      <c r="I45" s="21" t="s">
        <v>412</v>
      </c>
      <c r="J45" s="15" t="s">
        <v>23</v>
      </c>
      <c r="K45" s="15"/>
      <c r="L45" s="511">
        <v>1</v>
      </c>
      <c r="M45" s="56" t="s">
        <v>413</v>
      </c>
      <c r="N45" s="627" t="s">
        <v>1562</v>
      </c>
    </row>
    <row r="46" spans="1:14" s="27" customFormat="1" ht="84" customHeight="1">
      <c r="A46" s="28">
        <v>39</v>
      </c>
      <c r="B46" s="9" t="s">
        <v>419</v>
      </c>
      <c r="C46" s="19" t="s">
        <v>420</v>
      </c>
      <c r="D46" s="10">
        <v>41344</v>
      </c>
      <c r="E46" s="9" t="s">
        <v>421</v>
      </c>
      <c r="F46" s="10">
        <v>41344</v>
      </c>
      <c r="G46" s="10" t="s">
        <v>21</v>
      </c>
      <c r="H46" s="11">
        <v>3</v>
      </c>
      <c r="I46" s="21" t="s">
        <v>412</v>
      </c>
      <c r="J46" s="15" t="s">
        <v>23</v>
      </c>
      <c r="K46" s="15"/>
      <c r="L46" s="511">
        <v>1</v>
      </c>
      <c r="M46" s="56" t="s">
        <v>422</v>
      </c>
      <c r="N46" s="627" t="s">
        <v>1562</v>
      </c>
    </row>
    <row r="47" spans="1:14" s="27" customFormat="1" ht="84" customHeight="1">
      <c r="A47" s="28">
        <v>40</v>
      </c>
      <c r="B47" s="9" t="s">
        <v>423</v>
      </c>
      <c r="C47" s="581" t="s">
        <v>1523</v>
      </c>
      <c r="D47" s="10">
        <v>41341</v>
      </c>
      <c r="E47" s="9" t="s">
        <v>424</v>
      </c>
      <c r="F47" s="10">
        <v>41341</v>
      </c>
      <c r="G47" s="10" t="s">
        <v>21</v>
      </c>
      <c r="H47" s="11">
        <v>3</v>
      </c>
      <c r="I47" s="9" t="s">
        <v>417</v>
      </c>
      <c r="J47" s="15" t="s">
        <v>23</v>
      </c>
      <c r="K47" s="15"/>
      <c r="L47" s="511">
        <v>1</v>
      </c>
      <c r="M47" s="56" t="s">
        <v>425</v>
      </c>
      <c r="N47" s="627" t="s">
        <v>1562</v>
      </c>
    </row>
    <row r="48" spans="1:14" s="27" customFormat="1" ht="84" customHeight="1">
      <c r="A48" s="28">
        <v>41</v>
      </c>
      <c r="B48" s="9" t="s">
        <v>426</v>
      </c>
      <c r="C48" s="19" t="s">
        <v>427</v>
      </c>
      <c r="D48" s="10">
        <v>41341</v>
      </c>
      <c r="E48" s="9" t="s">
        <v>428</v>
      </c>
      <c r="F48" s="10">
        <v>41341</v>
      </c>
      <c r="G48" s="10" t="s">
        <v>21</v>
      </c>
      <c r="H48" s="11">
        <v>3</v>
      </c>
      <c r="I48" s="21" t="s">
        <v>412</v>
      </c>
      <c r="J48" s="15" t="s">
        <v>23</v>
      </c>
      <c r="K48" s="15"/>
      <c r="L48" s="511">
        <v>1</v>
      </c>
      <c r="M48" s="56" t="s">
        <v>429</v>
      </c>
      <c r="N48" s="627" t="s">
        <v>1562</v>
      </c>
    </row>
    <row r="49" spans="1:14" s="27" customFormat="1" ht="84" customHeight="1">
      <c r="A49" s="28">
        <v>42</v>
      </c>
      <c r="B49" s="9" t="s">
        <v>433</v>
      </c>
      <c r="C49" s="19" t="s">
        <v>434</v>
      </c>
      <c r="D49" s="10">
        <v>41345</v>
      </c>
      <c r="E49" s="9" t="s">
        <v>435</v>
      </c>
      <c r="F49" s="10">
        <v>41345</v>
      </c>
      <c r="G49" s="10" t="s">
        <v>21</v>
      </c>
      <c r="H49" s="11">
        <v>3</v>
      </c>
      <c r="I49" s="9" t="s">
        <v>417</v>
      </c>
      <c r="J49" s="15" t="s">
        <v>23</v>
      </c>
      <c r="K49" s="15"/>
      <c r="L49" s="511">
        <v>1</v>
      </c>
      <c r="M49" s="56" t="s">
        <v>436</v>
      </c>
      <c r="N49" s="627" t="s">
        <v>1562</v>
      </c>
    </row>
    <row r="50" spans="1:14" s="27" customFormat="1" ht="84" customHeight="1">
      <c r="A50" s="28">
        <v>43</v>
      </c>
      <c r="B50" s="9" t="s">
        <v>437</v>
      </c>
      <c r="C50" s="19" t="s">
        <v>438</v>
      </c>
      <c r="D50" s="10">
        <v>41341</v>
      </c>
      <c r="E50" s="9" t="s">
        <v>439</v>
      </c>
      <c r="F50" s="10">
        <v>41341</v>
      </c>
      <c r="G50" s="10" t="s">
        <v>21</v>
      </c>
      <c r="H50" s="11">
        <v>3</v>
      </c>
      <c r="I50" s="21" t="s">
        <v>412</v>
      </c>
      <c r="J50" s="15" t="s">
        <v>23</v>
      </c>
      <c r="K50" s="15"/>
      <c r="L50" s="511">
        <v>1</v>
      </c>
      <c r="M50" s="56" t="s">
        <v>440</v>
      </c>
      <c r="N50" s="627" t="s">
        <v>1562</v>
      </c>
    </row>
    <row r="51" spans="1:14" s="27" customFormat="1" ht="84" customHeight="1">
      <c r="A51" s="28">
        <v>44</v>
      </c>
      <c r="B51" s="9" t="s">
        <v>441</v>
      </c>
      <c r="C51" s="19" t="s">
        <v>442</v>
      </c>
      <c r="D51" s="10">
        <v>41341</v>
      </c>
      <c r="E51" s="9" t="s">
        <v>443</v>
      </c>
      <c r="F51" s="10">
        <v>41341</v>
      </c>
      <c r="G51" s="10" t="s">
        <v>21</v>
      </c>
      <c r="H51" s="11">
        <v>3</v>
      </c>
      <c r="I51" s="21" t="s">
        <v>412</v>
      </c>
      <c r="J51" s="15" t="s">
        <v>23</v>
      </c>
      <c r="K51" s="15"/>
      <c r="L51" s="511">
        <v>1</v>
      </c>
      <c r="M51" s="56" t="s">
        <v>444</v>
      </c>
      <c r="N51" s="627" t="s">
        <v>1562</v>
      </c>
    </row>
    <row r="52" spans="1:14" s="27" customFormat="1" ht="84" customHeight="1">
      <c r="A52" s="28">
        <v>45</v>
      </c>
      <c r="B52" s="9" t="s">
        <v>445</v>
      </c>
      <c r="C52" s="14" t="s">
        <v>1524</v>
      </c>
      <c r="D52" s="10">
        <v>41334</v>
      </c>
      <c r="E52" s="9" t="s">
        <v>447</v>
      </c>
      <c r="F52" s="10">
        <f>D52</f>
        <v>41334</v>
      </c>
      <c r="G52" s="42" t="s">
        <v>21</v>
      </c>
      <c r="H52" s="11">
        <v>3</v>
      </c>
      <c r="I52" s="9" t="s">
        <v>448</v>
      </c>
      <c r="J52" s="15" t="s">
        <v>23</v>
      </c>
      <c r="K52" s="15"/>
      <c r="L52" s="511">
        <v>1</v>
      </c>
      <c r="M52" s="56" t="s">
        <v>449</v>
      </c>
      <c r="N52" s="627" t="s">
        <v>1562</v>
      </c>
    </row>
    <row r="53" spans="1:14" s="8" customFormat="1" ht="84" customHeight="1">
      <c r="A53" s="28">
        <v>46</v>
      </c>
      <c r="B53" s="9" t="s">
        <v>18</v>
      </c>
      <c r="C53" s="9" t="s">
        <v>19</v>
      </c>
      <c r="D53" s="10">
        <v>39752</v>
      </c>
      <c r="E53" s="9" t="s">
        <v>20</v>
      </c>
      <c r="F53" s="10">
        <v>41213</v>
      </c>
      <c r="G53" s="10" t="s">
        <v>21</v>
      </c>
      <c r="H53" s="11">
        <v>3</v>
      </c>
      <c r="I53" s="9" t="s">
        <v>22</v>
      </c>
      <c r="J53" s="12" t="s">
        <v>23</v>
      </c>
      <c r="K53" s="12"/>
      <c r="L53" s="513">
        <v>1</v>
      </c>
      <c r="M53" s="17" t="s">
        <v>24</v>
      </c>
      <c r="N53" s="627" t="s">
        <v>1562</v>
      </c>
    </row>
    <row r="54" spans="1:14" s="8" customFormat="1" ht="84" customHeight="1">
      <c r="A54" s="28">
        <v>47</v>
      </c>
      <c r="B54" s="9" t="s">
        <v>25</v>
      </c>
      <c r="C54" s="9" t="s">
        <v>26</v>
      </c>
      <c r="D54" s="10">
        <v>39539</v>
      </c>
      <c r="E54" s="9" t="s">
        <v>27</v>
      </c>
      <c r="F54" s="10">
        <v>41000</v>
      </c>
      <c r="G54" s="10" t="s">
        <v>21</v>
      </c>
      <c r="H54" s="11">
        <v>3</v>
      </c>
      <c r="I54" s="9" t="s">
        <v>28</v>
      </c>
      <c r="J54" s="12" t="s">
        <v>23</v>
      </c>
      <c r="K54" s="12"/>
      <c r="L54" s="513">
        <v>1</v>
      </c>
      <c r="M54" s="31" t="s">
        <v>29</v>
      </c>
      <c r="N54" s="627" t="s">
        <v>1562</v>
      </c>
    </row>
    <row r="55" spans="1:14" s="8" customFormat="1" ht="84" customHeight="1">
      <c r="A55" s="28">
        <v>48</v>
      </c>
      <c r="B55" s="9" t="s">
        <v>30</v>
      </c>
      <c r="C55" s="9" t="s">
        <v>31</v>
      </c>
      <c r="D55" s="10">
        <v>39691</v>
      </c>
      <c r="E55" s="9" t="s">
        <v>32</v>
      </c>
      <c r="F55" s="10">
        <v>41152</v>
      </c>
      <c r="G55" s="10" t="s">
        <v>21</v>
      </c>
      <c r="H55" s="11">
        <v>1</v>
      </c>
      <c r="I55" s="9" t="s">
        <v>33</v>
      </c>
      <c r="J55" s="12" t="s">
        <v>23</v>
      </c>
      <c r="K55" s="12"/>
      <c r="L55" s="513">
        <v>1</v>
      </c>
      <c r="M55" s="31" t="s">
        <v>34</v>
      </c>
      <c r="N55" s="627" t="s">
        <v>1562</v>
      </c>
    </row>
    <row r="56" spans="1:14" s="8" customFormat="1" ht="84" customHeight="1">
      <c r="A56" s="28">
        <v>49</v>
      </c>
      <c r="B56" s="9" t="s">
        <v>35</v>
      </c>
      <c r="C56" s="14" t="s">
        <v>1525</v>
      </c>
      <c r="D56" s="10">
        <v>39722</v>
      </c>
      <c r="E56" s="13" t="s">
        <v>37</v>
      </c>
      <c r="F56" s="10">
        <v>41183</v>
      </c>
      <c r="G56" s="10" t="s">
        <v>21</v>
      </c>
      <c r="H56" s="11">
        <v>3</v>
      </c>
      <c r="I56" s="9" t="s">
        <v>38</v>
      </c>
      <c r="J56" s="15" t="s">
        <v>39</v>
      </c>
      <c r="K56" s="12"/>
      <c r="L56" s="511">
        <v>1</v>
      </c>
      <c r="M56" s="17" t="s">
        <v>40</v>
      </c>
      <c r="N56" s="627" t="s">
        <v>1562</v>
      </c>
    </row>
    <row r="57" spans="1:14" s="7" customFormat="1" ht="63" customHeight="1">
      <c r="A57" s="28">
        <v>50</v>
      </c>
      <c r="B57" s="18" t="s">
        <v>50</v>
      </c>
      <c r="C57" s="19" t="s">
        <v>51</v>
      </c>
      <c r="D57" s="10">
        <v>39471</v>
      </c>
      <c r="E57" s="9" t="s">
        <v>52</v>
      </c>
      <c r="F57" s="10">
        <v>40932</v>
      </c>
      <c r="G57" s="10" t="s">
        <v>21</v>
      </c>
      <c r="H57" s="11">
        <v>3</v>
      </c>
      <c r="I57" s="9" t="s">
        <v>53</v>
      </c>
      <c r="J57" s="15" t="s">
        <v>23</v>
      </c>
      <c r="K57" s="15"/>
      <c r="L57" s="511">
        <v>1</v>
      </c>
      <c r="M57" s="31" t="s">
        <v>54</v>
      </c>
      <c r="N57" s="627" t="s">
        <v>1562</v>
      </c>
    </row>
    <row r="58" spans="1:14" s="7" customFormat="1" ht="84">
      <c r="A58" s="28">
        <v>51</v>
      </c>
      <c r="B58" s="18" t="s">
        <v>55</v>
      </c>
      <c r="C58" s="582" t="s">
        <v>1526</v>
      </c>
      <c r="D58" s="10">
        <v>40086</v>
      </c>
      <c r="E58" s="9" t="s">
        <v>57</v>
      </c>
      <c r="F58" s="10">
        <v>41182</v>
      </c>
      <c r="G58" s="10" t="s">
        <v>21</v>
      </c>
      <c r="H58" s="11">
        <v>3</v>
      </c>
      <c r="I58" s="9" t="s">
        <v>58</v>
      </c>
      <c r="J58" s="15" t="s">
        <v>23</v>
      </c>
      <c r="K58" s="15"/>
      <c r="L58" s="511">
        <v>1</v>
      </c>
      <c r="M58" s="31" t="s">
        <v>59</v>
      </c>
      <c r="N58" s="629" t="s">
        <v>1563</v>
      </c>
    </row>
    <row r="59" spans="1:14" s="7" customFormat="1" ht="105">
      <c r="A59" s="28">
        <v>52</v>
      </c>
      <c r="B59" s="18" t="s">
        <v>60</v>
      </c>
      <c r="C59" s="20" t="s">
        <v>61</v>
      </c>
      <c r="D59" s="10">
        <v>40482</v>
      </c>
      <c r="E59" s="13" t="s">
        <v>62</v>
      </c>
      <c r="F59" s="10">
        <v>41232</v>
      </c>
      <c r="G59" s="10" t="s">
        <v>21</v>
      </c>
      <c r="H59" s="11">
        <v>3</v>
      </c>
      <c r="I59" s="21" t="s">
        <v>63</v>
      </c>
      <c r="J59" s="15" t="s">
        <v>23</v>
      </c>
      <c r="K59" s="15"/>
      <c r="L59" s="511">
        <v>4</v>
      </c>
      <c r="M59" s="31" t="s">
        <v>64</v>
      </c>
      <c r="N59" s="627" t="s">
        <v>1562</v>
      </c>
    </row>
    <row r="60" spans="1:14" s="7" customFormat="1" ht="105">
      <c r="A60" s="28">
        <v>53</v>
      </c>
      <c r="B60" s="18" t="s">
        <v>65</v>
      </c>
      <c r="C60" s="20" t="s">
        <v>61</v>
      </c>
      <c r="D60" s="10">
        <v>40086</v>
      </c>
      <c r="E60" s="13" t="s">
        <v>62</v>
      </c>
      <c r="F60" s="10">
        <v>41232</v>
      </c>
      <c r="G60" s="10" t="s">
        <v>21</v>
      </c>
      <c r="H60" s="11">
        <v>3</v>
      </c>
      <c r="I60" s="21" t="s">
        <v>63</v>
      </c>
      <c r="J60" s="15" t="s">
        <v>23</v>
      </c>
      <c r="K60" s="15"/>
      <c r="L60" s="511">
        <v>4</v>
      </c>
      <c r="M60" s="31" t="s">
        <v>66</v>
      </c>
      <c r="N60" s="627" t="s">
        <v>1562</v>
      </c>
    </row>
    <row r="61" spans="1:14" s="7" customFormat="1" ht="84">
      <c r="A61" s="28">
        <v>54</v>
      </c>
      <c r="B61" s="18" t="s">
        <v>67</v>
      </c>
      <c r="C61" s="20" t="s">
        <v>68</v>
      </c>
      <c r="D61" s="10">
        <v>40087</v>
      </c>
      <c r="E61" s="9" t="s">
        <v>69</v>
      </c>
      <c r="F61" s="10">
        <v>41144</v>
      </c>
      <c r="G61" s="10" t="s">
        <v>21</v>
      </c>
      <c r="H61" s="11">
        <v>3</v>
      </c>
      <c r="I61" s="9" t="s">
        <v>63</v>
      </c>
      <c r="J61" s="15" t="s">
        <v>23</v>
      </c>
      <c r="K61" s="15"/>
      <c r="L61" s="511">
        <v>1</v>
      </c>
      <c r="M61" s="31" t="s">
        <v>70</v>
      </c>
      <c r="N61" s="627" t="s">
        <v>1562</v>
      </c>
    </row>
    <row r="62" spans="1:14" s="8" customFormat="1" ht="147">
      <c r="A62" s="28">
        <v>55</v>
      </c>
      <c r="B62" s="9" t="s">
        <v>71</v>
      </c>
      <c r="C62" s="9" t="s">
        <v>72</v>
      </c>
      <c r="D62" s="10">
        <v>40268</v>
      </c>
      <c r="E62" s="13" t="s">
        <v>73</v>
      </c>
      <c r="F62" s="10">
        <v>41188</v>
      </c>
      <c r="G62" s="10" t="s">
        <v>21</v>
      </c>
      <c r="H62" s="11">
        <v>3</v>
      </c>
      <c r="I62" s="9" t="s">
        <v>63</v>
      </c>
      <c r="J62" s="15" t="s">
        <v>23</v>
      </c>
      <c r="K62" s="15"/>
      <c r="L62" s="511">
        <v>4</v>
      </c>
      <c r="M62" s="31" t="s">
        <v>74</v>
      </c>
      <c r="N62" s="627" t="s">
        <v>1562</v>
      </c>
    </row>
    <row r="63" spans="1:14" s="27" customFormat="1" ht="207">
      <c r="A63" s="28">
        <v>56</v>
      </c>
      <c r="B63" s="9" t="s">
        <v>125</v>
      </c>
      <c r="C63" s="9" t="s">
        <v>126</v>
      </c>
      <c r="D63" s="10">
        <v>40621</v>
      </c>
      <c r="E63" s="9" t="s">
        <v>127</v>
      </c>
      <c r="F63" s="10">
        <v>41028</v>
      </c>
      <c r="G63" s="10" t="s">
        <v>21</v>
      </c>
      <c r="H63" s="11">
        <v>3</v>
      </c>
      <c r="I63" s="21" t="s">
        <v>128</v>
      </c>
      <c r="J63" s="23" t="s">
        <v>129</v>
      </c>
      <c r="K63" s="23"/>
      <c r="L63" s="511">
        <v>1</v>
      </c>
      <c r="M63" s="31" t="s">
        <v>130</v>
      </c>
      <c r="N63" s="627" t="s">
        <v>1562</v>
      </c>
    </row>
    <row r="64" spans="1:14" s="27" customFormat="1" ht="105">
      <c r="A64" s="28">
        <v>57</v>
      </c>
      <c r="B64" s="9" t="s">
        <v>131</v>
      </c>
      <c r="C64" s="9" t="s">
        <v>132</v>
      </c>
      <c r="D64" s="10">
        <v>40847</v>
      </c>
      <c r="E64" s="9" t="s">
        <v>133</v>
      </c>
      <c r="F64" s="10">
        <v>41086</v>
      </c>
      <c r="G64" s="10" t="s">
        <v>21</v>
      </c>
      <c r="H64" s="11">
        <v>3</v>
      </c>
      <c r="I64" s="21" t="s">
        <v>134</v>
      </c>
      <c r="J64" s="23" t="s">
        <v>23</v>
      </c>
      <c r="K64" s="23"/>
      <c r="L64" s="511">
        <v>1</v>
      </c>
      <c r="M64" s="31" t="s">
        <v>135</v>
      </c>
      <c r="N64" s="627" t="s">
        <v>1562</v>
      </c>
    </row>
    <row r="65" spans="1:14" s="27" customFormat="1" ht="126">
      <c r="A65" s="28">
        <v>58</v>
      </c>
      <c r="B65" s="9" t="s">
        <v>136</v>
      </c>
      <c r="C65" s="9" t="s">
        <v>137</v>
      </c>
      <c r="D65" s="10">
        <v>40847</v>
      </c>
      <c r="E65" s="9" t="s">
        <v>138</v>
      </c>
      <c r="F65" s="10">
        <v>41086</v>
      </c>
      <c r="G65" s="10" t="s">
        <v>21</v>
      </c>
      <c r="H65" s="11">
        <v>3</v>
      </c>
      <c r="I65" s="21" t="s">
        <v>139</v>
      </c>
      <c r="J65" s="23" t="s">
        <v>23</v>
      </c>
      <c r="K65" s="23"/>
      <c r="L65" s="511">
        <v>1</v>
      </c>
      <c r="M65" s="31" t="s">
        <v>140</v>
      </c>
      <c r="N65" s="627" t="s">
        <v>1562</v>
      </c>
    </row>
    <row r="66" spans="1:14" s="27" customFormat="1" ht="147">
      <c r="A66" s="28">
        <v>59</v>
      </c>
      <c r="B66" s="9" t="s">
        <v>141</v>
      </c>
      <c r="C66" s="9" t="s">
        <v>142</v>
      </c>
      <c r="D66" s="10">
        <v>40847</v>
      </c>
      <c r="E66" s="1162" t="s">
        <v>143</v>
      </c>
      <c r="F66" s="10">
        <v>41085</v>
      </c>
      <c r="G66" s="10" t="s">
        <v>21</v>
      </c>
      <c r="H66" s="11">
        <v>1</v>
      </c>
      <c r="I66" s="30" t="s">
        <v>144</v>
      </c>
      <c r="J66" s="23" t="s">
        <v>23</v>
      </c>
      <c r="K66" s="24"/>
      <c r="L66" s="511">
        <v>28</v>
      </c>
      <c r="M66" s="31" t="s">
        <v>145</v>
      </c>
      <c r="N66" s="627" t="s">
        <v>1562</v>
      </c>
    </row>
    <row r="67" spans="1:14" s="27" customFormat="1" ht="147">
      <c r="A67" s="28">
        <v>60</v>
      </c>
      <c r="B67" s="9" t="s">
        <v>146</v>
      </c>
      <c r="C67" s="9" t="s">
        <v>147</v>
      </c>
      <c r="D67" s="10"/>
      <c r="E67" s="1162"/>
      <c r="F67" s="10">
        <v>41085</v>
      </c>
      <c r="G67" s="10" t="s">
        <v>21</v>
      </c>
      <c r="H67" s="11">
        <v>1</v>
      </c>
      <c r="I67" s="30" t="s">
        <v>144</v>
      </c>
      <c r="J67" s="23" t="s">
        <v>23</v>
      </c>
      <c r="K67" s="24"/>
      <c r="L67" s="511">
        <v>28</v>
      </c>
      <c r="M67" s="31" t="s">
        <v>148</v>
      </c>
      <c r="N67" s="627" t="s">
        <v>1562</v>
      </c>
    </row>
    <row r="68" spans="1:14" s="27" customFormat="1" ht="168">
      <c r="A68" s="28">
        <v>61</v>
      </c>
      <c r="B68" s="21" t="s">
        <v>149</v>
      </c>
      <c r="C68" s="21" t="s">
        <v>150</v>
      </c>
      <c r="D68" s="10">
        <v>40481</v>
      </c>
      <c r="E68" s="30" t="s">
        <v>151</v>
      </c>
      <c r="F68" s="10">
        <v>40926</v>
      </c>
      <c r="G68" s="10" t="s">
        <v>21</v>
      </c>
      <c r="H68" s="11">
        <v>3</v>
      </c>
      <c r="I68" s="21" t="s">
        <v>152</v>
      </c>
      <c r="J68" s="23" t="s">
        <v>23</v>
      </c>
      <c r="K68" s="23" t="s">
        <v>153</v>
      </c>
      <c r="L68" s="511">
        <v>2</v>
      </c>
      <c r="M68" s="31" t="s">
        <v>154</v>
      </c>
      <c r="N68" s="627" t="s">
        <v>1562</v>
      </c>
    </row>
    <row r="69" spans="1:14" s="27" customFormat="1" ht="147">
      <c r="A69" s="28">
        <v>62</v>
      </c>
      <c r="B69" s="9" t="s">
        <v>1395</v>
      </c>
      <c r="C69" s="9" t="s">
        <v>160</v>
      </c>
      <c r="D69" s="10">
        <v>41652</v>
      </c>
      <c r="E69" s="13" t="s">
        <v>161</v>
      </c>
      <c r="F69" s="10">
        <v>40919</v>
      </c>
      <c r="G69" s="10" t="s">
        <v>21</v>
      </c>
      <c r="H69" s="11">
        <v>1</v>
      </c>
      <c r="I69" s="21" t="s">
        <v>162</v>
      </c>
      <c r="J69" s="23" t="s">
        <v>23</v>
      </c>
      <c r="K69" s="32" t="s">
        <v>163</v>
      </c>
      <c r="L69" s="511">
        <v>4</v>
      </c>
      <c r="M69" s="31" t="s">
        <v>164</v>
      </c>
      <c r="N69" s="627" t="s">
        <v>1562</v>
      </c>
    </row>
    <row r="70" spans="1:14" s="27" customFormat="1" ht="49.5" customHeight="1">
      <c r="A70" s="28">
        <v>63</v>
      </c>
      <c r="B70" s="9" t="s">
        <v>1396</v>
      </c>
      <c r="C70" s="9" t="s">
        <v>165</v>
      </c>
      <c r="D70" s="10">
        <v>41485</v>
      </c>
      <c r="E70" s="13" t="s">
        <v>166</v>
      </c>
      <c r="F70" s="10">
        <v>41133</v>
      </c>
      <c r="G70" s="10" t="s">
        <v>21</v>
      </c>
      <c r="H70" s="11">
        <v>1</v>
      </c>
      <c r="I70" s="21" t="s">
        <v>1397</v>
      </c>
      <c r="J70" s="23" t="s">
        <v>84</v>
      </c>
      <c r="K70" s="23" t="s">
        <v>167</v>
      </c>
      <c r="L70" s="511">
        <v>2</v>
      </c>
      <c r="M70" s="31" t="s">
        <v>168</v>
      </c>
      <c r="N70" s="627" t="s">
        <v>1562</v>
      </c>
    </row>
    <row r="71" spans="1:14" s="27" customFormat="1" ht="252">
      <c r="A71" s="28">
        <v>64</v>
      </c>
      <c r="B71" s="9" t="s">
        <v>169</v>
      </c>
      <c r="C71" s="9" t="s">
        <v>170</v>
      </c>
      <c r="D71" s="10" t="s">
        <v>171</v>
      </c>
      <c r="E71" s="13" t="s">
        <v>172</v>
      </c>
      <c r="F71" s="10">
        <v>41094</v>
      </c>
      <c r="G71" s="10" t="s">
        <v>21</v>
      </c>
      <c r="H71" s="11">
        <v>3</v>
      </c>
      <c r="I71" s="30" t="s">
        <v>173</v>
      </c>
      <c r="J71" s="23" t="s">
        <v>84</v>
      </c>
      <c r="K71" s="32" t="s">
        <v>174</v>
      </c>
      <c r="L71" s="511">
        <v>3</v>
      </c>
      <c r="M71" s="31" t="s">
        <v>175</v>
      </c>
      <c r="N71" s="627" t="s">
        <v>1562</v>
      </c>
    </row>
    <row r="72" spans="1:14" s="27" customFormat="1" ht="336">
      <c r="A72" s="28">
        <v>65</v>
      </c>
      <c r="B72" s="9" t="s">
        <v>176</v>
      </c>
      <c r="C72" s="9" t="s">
        <v>177</v>
      </c>
      <c r="D72" s="10" t="s">
        <v>178</v>
      </c>
      <c r="E72" s="13" t="s">
        <v>179</v>
      </c>
      <c r="F72" s="10">
        <v>41115</v>
      </c>
      <c r="G72" s="10" t="s">
        <v>21</v>
      </c>
      <c r="H72" s="11">
        <v>1</v>
      </c>
      <c r="I72" s="21" t="s">
        <v>180</v>
      </c>
      <c r="J72" s="23" t="s">
        <v>84</v>
      </c>
      <c r="K72" s="32" t="s">
        <v>181</v>
      </c>
      <c r="L72" s="511">
        <v>1</v>
      </c>
      <c r="M72" s="31" t="s">
        <v>182</v>
      </c>
      <c r="N72" s="627" t="s">
        <v>1562</v>
      </c>
    </row>
    <row r="73" spans="1:14" s="27" customFormat="1" ht="147" customHeight="1">
      <c r="A73" s="28">
        <v>66</v>
      </c>
      <c r="B73" s="9" t="s">
        <v>183</v>
      </c>
      <c r="C73" s="9" t="s">
        <v>177</v>
      </c>
      <c r="D73" s="10">
        <v>40694</v>
      </c>
      <c r="E73" s="13" t="s">
        <v>184</v>
      </c>
      <c r="F73" s="10">
        <v>41100</v>
      </c>
      <c r="G73" s="10" t="s">
        <v>21</v>
      </c>
      <c r="H73" s="11">
        <v>1</v>
      </c>
      <c r="I73" s="21" t="s">
        <v>185</v>
      </c>
      <c r="J73" s="23" t="s">
        <v>84</v>
      </c>
      <c r="K73" s="32" t="s">
        <v>186</v>
      </c>
      <c r="L73" s="511">
        <v>2</v>
      </c>
      <c r="M73" s="31" t="s">
        <v>187</v>
      </c>
      <c r="N73" s="627" t="s">
        <v>1562</v>
      </c>
    </row>
    <row r="74" spans="1:14" s="27" customFormat="1" ht="84">
      <c r="A74" s="1163">
        <v>67</v>
      </c>
      <c r="B74" s="1164" t="s">
        <v>188</v>
      </c>
      <c r="C74" s="1164" t="s">
        <v>177</v>
      </c>
      <c r="D74" s="10">
        <v>40178</v>
      </c>
      <c r="E74" s="1165" t="s">
        <v>189</v>
      </c>
      <c r="F74" s="1155">
        <v>40951</v>
      </c>
      <c r="G74" s="1155" t="s">
        <v>21</v>
      </c>
      <c r="H74" s="1156">
        <v>1</v>
      </c>
      <c r="I74" s="1164" t="s">
        <v>190</v>
      </c>
      <c r="J74" s="1153" t="s">
        <v>84</v>
      </c>
      <c r="K74" s="1154" t="s">
        <v>191</v>
      </c>
      <c r="L74" s="511">
        <v>1</v>
      </c>
      <c r="M74" s="31" t="s">
        <v>192</v>
      </c>
      <c r="N74" s="627" t="s">
        <v>1562</v>
      </c>
    </row>
    <row r="75" spans="1:14" s="27" customFormat="1" ht="21">
      <c r="A75" s="1163"/>
      <c r="B75" s="1164"/>
      <c r="C75" s="1164"/>
      <c r="D75" s="10"/>
      <c r="E75" s="1165"/>
      <c r="F75" s="1155"/>
      <c r="G75" s="1155"/>
      <c r="H75" s="1156"/>
      <c r="I75" s="1164"/>
      <c r="J75" s="1153"/>
      <c r="K75" s="1154"/>
      <c r="L75" s="514"/>
      <c r="M75" s="31"/>
      <c r="N75" s="627"/>
    </row>
    <row r="76" spans="1:14" s="27" customFormat="1" ht="21">
      <c r="A76" s="1163"/>
      <c r="B76" s="1164"/>
      <c r="C76" s="1164"/>
      <c r="D76" s="10"/>
      <c r="E76" s="1165"/>
      <c r="F76" s="1155"/>
      <c r="G76" s="1155"/>
      <c r="H76" s="1156"/>
      <c r="I76" s="1164"/>
      <c r="J76" s="1153"/>
      <c r="K76" s="1154"/>
      <c r="L76" s="514"/>
      <c r="M76" s="31"/>
      <c r="N76" s="627"/>
    </row>
    <row r="77" spans="1:14" s="27" customFormat="1" ht="84">
      <c r="A77" s="28">
        <v>68</v>
      </c>
      <c r="B77" s="9" t="s">
        <v>193</v>
      </c>
      <c r="C77" s="9" t="s">
        <v>177</v>
      </c>
      <c r="D77" s="10">
        <v>40269</v>
      </c>
      <c r="E77" s="9" t="s">
        <v>194</v>
      </c>
      <c r="F77" s="10">
        <v>41103</v>
      </c>
      <c r="G77" s="42" t="s">
        <v>21</v>
      </c>
      <c r="H77" s="11">
        <v>1</v>
      </c>
      <c r="I77" s="21" t="s">
        <v>195</v>
      </c>
      <c r="J77" s="23" t="s">
        <v>84</v>
      </c>
      <c r="K77" s="23" t="s">
        <v>196</v>
      </c>
      <c r="L77" s="511">
        <v>1</v>
      </c>
      <c r="M77" s="31" t="s">
        <v>197</v>
      </c>
      <c r="N77" s="627" t="s">
        <v>1562</v>
      </c>
    </row>
    <row r="78" spans="1:14" s="27" customFormat="1" ht="409.5">
      <c r="A78" s="28">
        <v>69</v>
      </c>
      <c r="B78" s="21" t="s">
        <v>198</v>
      </c>
      <c r="C78" s="21" t="s">
        <v>31</v>
      </c>
      <c r="D78" s="10">
        <v>40359</v>
      </c>
      <c r="E78" s="30" t="s">
        <v>199</v>
      </c>
      <c r="F78" s="10">
        <v>41230</v>
      </c>
      <c r="G78" s="42" t="s">
        <v>21</v>
      </c>
      <c r="H78" s="34">
        <v>1</v>
      </c>
      <c r="I78" s="30" t="s">
        <v>200</v>
      </c>
      <c r="J78" s="23" t="s">
        <v>84</v>
      </c>
      <c r="K78" s="32" t="s">
        <v>201</v>
      </c>
      <c r="L78" s="511">
        <v>2</v>
      </c>
      <c r="M78" s="515" t="s">
        <v>202</v>
      </c>
      <c r="N78" s="627" t="s">
        <v>1562</v>
      </c>
    </row>
    <row r="79" spans="1:14" s="27" customFormat="1" ht="409.5">
      <c r="A79" s="28">
        <v>70</v>
      </c>
      <c r="B79" s="9" t="s">
        <v>203</v>
      </c>
      <c r="C79" s="9" t="s">
        <v>204</v>
      </c>
      <c r="D79" s="10">
        <v>40359</v>
      </c>
      <c r="E79" s="13" t="s">
        <v>205</v>
      </c>
      <c r="F79" s="10">
        <v>40920</v>
      </c>
      <c r="G79" s="42" t="s">
        <v>21</v>
      </c>
      <c r="H79" s="11">
        <v>3</v>
      </c>
      <c r="I79" s="21" t="s">
        <v>206</v>
      </c>
      <c r="J79" s="23" t="s">
        <v>84</v>
      </c>
      <c r="K79" s="35" t="s">
        <v>207</v>
      </c>
      <c r="L79" s="511">
        <v>1</v>
      </c>
      <c r="M79" s="31" t="s">
        <v>208</v>
      </c>
      <c r="N79" s="630" t="s">
        <v>1562</v>
      </c>
    </row>
    <row r="80" spans="1:14" s="27" customFormat="1" ht="84">
      <c r="A80" s="28">
        <v>71</v>
      </c>
      <c r="B80" s="9" t="s">
        <v>209</v>
      </c>
      <c r="C80" s="9" t="s">
        <v>210</v>
      </c>
      <c r="D80" s="10">
        <v>40951</v>
      </c>
      <c r="E80" s="9" t="s">
        <v>211</v>
      </c>
      <c r="F80" s="10">
        <f>D80</f>
        <v>40951</v>
      </c>
      <c r="G80" s="42" t="s">
        <v>21</v>
      </c>
      <c r="H80" s="11">
        <v>3</v>
      </c>
      <c r="I80" s="21" t="s">
        <v>212</v>
      </c>
      <c r="J80" s="23" t="s">
        <v>84</v>
      </c>
      <c r="K80" s="32"/>
      <c r="L80" s="511">
        <v>1</v>
      </c>
      <c r="M80" s="31" t="s">
        <v>213</v>
      </c>
      <c r="N80" s="627" t="s">
        <v>1562</v>
      </c>
    </row>
    <row r="81" spans="1:14" s="27" customFormat="1" ht="84">
      <c r="A81" s="28">
        <v>72</v>
      </c>
      <c r="B81" s="21" t="s">
        <v>214</v>
      </c>
      <c r="C81" s="9" t="s">
        <v>215</v>
      </c>
      <c r="D81" s="10">
        <v>41182</v>
      </c>
      <c r="E81" s="13" t="s">
        <v>216</v>
      </c>
      <c r="F81" s="10">
        <v>41149</v>
      </c>
      <c r="G81" s="42" t="s">
        <v>21</v>
      </c>
      <c r="H81" s="11">
        <v>3</v>
      </c>
      <c r="I81" s="21" t="s">
        <v>217</v>
      </c>
      <c r="J81" s="23" t="s">
        <v>84</v>
      </c>
      <c r="K81" s="29"/>
      <c r="L81" s="511">
        <v>2</v>
      </c>
      <c r="M81" s="515" t="s">
        <v>218</v>
      </c>
      <c r="N81" s="627" t="s">
        <v>1562</v>
      </c>
    </row>
    <row r="82" spans="1:14" s="27" customFormat="1" ht="63" customHeight="1">
      <c r="A82" s="28">
        <v>73</v>
      </c>
      <c r="B82" s="9" t="s">
        <v>219</v>
      </c>
      <c r="C82" s="9" t="s">
        <v>220</v>
      </c>
      <c r="D82" s="10">
        <v>40086</v>
      </c>
      <c r="E82" s="9" t="s">
        <v>221</v>
      </c>
      <c r="F82" s="10">
        <v>41061</v>
      </c>
      <c r="G82" s="42" t="s">
        <v>21</v>
      </c>
      <c r="H82" s="11">
        <v>1</v>
      </c>
      <c r="I82" s="21" t="s">
        <v>222</v>
      </c>
      <c r="J82" s="23" t="s">
        <v>84</v>
      </c>
      <c r="K82" s="32"/>
      <c r="L82" s="511">
        <v>1</v>
      </c>
      <c r="M82" s="31" t="s">
        <v>223</v>
      </c>
      <c r="N82" s="627" t="s">
        <v>1562</v>
      </c>
    </row>
    <row r="83" spans="1:14" s="27" customFormat="1" ht="126">
      <c r="A83" s="28">
        <v>74</v>
      </c>
      <c r="B83" s="9" t="s">
        <v>224</v>
      </c>
      <c r="C83" s="9" t="s">
        <v>225</v>
      </c>
      <c r="D83" s="10">
        <v>39752</v>
      </c>
      <c r="E83" s="9" t="s">
        <v>226</v>
      </c>
      <c r="F83" s="10">
        <v>41262</v>
      </c>
      <c r="G83" s="42" t="s">
        <v>21</v>
      </c>
      <c r="H83" s="11">
        <v>3</v>
      </c>
      <c r="I83" s="21" t="s">
        <v>227</v>
      </c>
      <c r="J83" s="23" t="s">
        <v>228</v>
      </c>
      <c r="K83" s="32"/>
      <c r="L83" s="511">
        <v>9</v>
      </c>
      <c r="M83" s="31" t="s">
        <v>229</v>
      </c>
      <c r="N83" s="627" t="s">
        <v>1562</v>
      </c>
    </row>
    <row r="84" spans="1:14" s="27" customFormat="1" ht="84">
      <c r="A84" s="28">
        <v>75</v>
      </c>
      <c r="B84" s="9" t="s">
        <v>230</v>
      </c>
      <c r="C84" s="9" t="s">
        <v>231</v>
      </c>
      <c r="D84" s="10">
        <v>40328</v>
      </c>
      <c r="E84" s="9" t="s">
        <v>232</v>
      </c>
      <c r="F84" s="10">
        <v>41133</v>
      </c>
      <c r="G84" s="42" t="s">
        <v>21</v>
      </c>
      <c r="H84" s="11">
        <v>1</v>
      </c>
      <c r="I84" s="21" t="s">
        <v>233</v>
      </c>
      <c r="J84" s="23" t="s">
        <v>84</v>
      </c>
      <c r="K84" s="32"/>
      <c r="L84" s="511">
        <v>1</v>
      </c>
      <c r="M84" s="31" t="s">
        <v>234</v>
      </c>
      <c r="N84" s="627" t="s">
        <v>1562</v>
      </c>
    </row>
    <row r="85" spans="1:14" s="27" customFormat="1" ht="105">
      <c r="A85" s="28">
        <v>76</v>
      </c>
      <c r="B85" s="9" t="s">
        <v>235</v>
      </c>
      <c r="C85" s="9" t="s">
        <v>236</v>
      </c>
      <c r="D85" s="10">
        <v>40543</v>
      </c>
      <c r="E85" s="9" t="s">
        <v>237</v>
      </c>
      <c r="F85" s="10">
        <v>40919</v>
      </c>
      <c r="G85" s="42" t="s">
        <v>21</v>
      </c>
      <c r="H85" s="11">
        <v>3</v>
      </c>
      <c r="I85" s="21" t="s">
        <v>227</v>
      </c>
      <c r="J85" s="23" t="s">
        <v>228</v>
      </c>
      <c r="K85" s="32"/>
      <c r="L85" s="511">
        <v>6</v>
      </c>
      <c r="M85" s="31" t="s">
        <v>238</v>
      </c>
      <c r="N85" s="627" t="s">
        <v>1562</v>
      </c>
    </row>
    <row r="86" spans="1:14" s="27" customFormat="1" ht="379.5">
      <c r="A86" s="28">
        <v>77</v>
      </c>
      <c r="B86" s="9" t="s">
        <v>242</v>
      </c>
      <c r="C86" s="37" t="s">
        <v>240</v>
      </c>
      <c r="D86" s="10">
        <v>40816</v>
      </c>
      <c r="E86" s="13" t="s">
        <v>241</v>
      </c>
      <c r="F86" s="10">
        <v>41072</v>
      </c>
      <c r="G86" s="42" t="s">
        <v>21</v>
      </c>
      <c r="H86" s="11">
        <v>3</v>
      </c>
      <c r="I86" s="21" t="s">
        <v>242</v>
      </c>
      <c r="J86" s="23" t="s">
        <v>84</v>
      </c>
      <c r="K86" s="23" t="s">
        <v>243</v>
      </c>
      <c r="L86" s="511">
        <v>5</v>
      </c>
      <c r="M86" s="31" t="s">
        <v>244</v>
      </c>
      <c r="N86" s="627" t="s">
        <v>1562</v>
      </c>
    </row>
    <row r="87" spans="1:14" s="27" customFormat="1" ht="84">
      <c r="A87" s="28">
        <v>78</v>
      </c>
      <c r="B87" s="9" t="s">
        <v>245</v>
      </c>
      <c r="C87" s="9" t="s">
        <v>246</v>
      </c>
      <c r="D87" s="10">
        <v>40554</v>
      </c>
      <c r="E87" s="13" t="s">
        <v>247</v>
      </c>
      <c r="F87" s="10">
        <v>41139</v>
      </c>
      <c r="G87" s="42" t="s">
        <v>21</v>
      </c>
      <c r="H87" s="11">
        <v>2</v>
      </c>
      <c r="I87" s="21" t="s">
        <v>248</v>
      </c>
      <c r="J87" s="23" t="s">
        <v>23</v>
      </c>
      <c r="K87" s="32"/>
      <c r="L87" s="511">
        <v>2</v>
      </c>
      <c r="M87" s="31" t="s">
        <v>249</v>
      </c>
      <c r="N87" s="627" t="s">
        <v>1563</v>
      </c>
    </row>
    <row r="88" spans="1:73" s="27" customFormat="1" ht="189">
      <c r="A88" s="28">
        <v>79</v>
      </c>
      <c r="B88" s="9" t="s">
        <v>250</v>
      </c>
      <c r="C88" s="9" t="s">
        <v>251</v>
      </c>
      <c r="D88" s="10">
        <v>40605</v>
      </c>
      <c r="E88" s="9" t="s">
        <v>252</v>
      </c>
      <c r="F88" s="10">
        <v>40972</v>
      </c>
      <c r="G88" s="42" t="s">
        <v>21</v>
      </c>
      <c r="H88" s="11">
        <v>3</v>
      </c>
      <c r="I88" s="21" t="s">
        <v>253</v>
      </c>
      <c r="J88" s="23" t="s">
        <v>23</v>
      </c>
      <c r="K88" s="17"/>
      <c r="L88" s="516">
        <v>1</v>
      </c>
      <c r="M88" s="31" t="s">
        <v>254</v>
      </c>
      <c r="N88" s="627" t="s">
        <v>1562</v>
      </c>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1"/>
    </row>
    <row r="89" spans="1:73" s="27" customFormat="1" ht="84">
      <c r="A89" s="28">
        <v>80</v>
      </c>
      <c r="B89" s="9" t="s">
        <v>255</v>
      </c>
      <c r="C89" s="14" t="s">
        <v>1527</v>
      </c>
      <c r="D89" s="10">
        <v>41010</v>
      </c>
      <c r="E89" s="9" t="s">
        <v>256</v>
      </c>
      <c r="F89" s="10">
        <f>D89</f>
        <v>41010</v>
      </c>
      <c r="G89" s="42" t="s">
        <v>21</v>
      </c>
      <c r="H89" s="11">
        <v>3</v>
      </c>
      <c r="I89" s="21" t="s">
        <v>257</v>
      </c>
      <c r="J89" s="23" t="s">
        <v>23</v>
      </c>
      <c r="K89" s="32"/>
      <c r="L89" s="511">
        <v>1</v>
      </c>
      <c r="M89" s="31" t="s">
        <v>258</v>
      </c>
      <c r="N89" s="627" t="s">
        <v>1562</v>
      </c>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1"/>
    </row>
    <row r="90" spans="1:14" s="27" customFormat="1" ht="126">
      <c r="A90" s="28">
        <v>81</v>
      </c>
      <c r="B90" s="9" t="s">
        <v>259</v>
      </c>
      <c r="C90" s="9" t="s">
        <v>260</v>
      </c>
      <c r="D90" s="10">
        <v>40482</v>
      </c>
      <c r="E90" s="13" t="s">
        <v>261</v>
      </c>
      <c r="F90" s="10">
        <v>41183</v>
      </c>
      <c r="G90" s="42" t="s">
        <v>21</v>
      </c>
      <c r="H90" s="11">
        <v>1</v>
      </c>
      <c r="I90" s="21" t="s">
        <v>262</v>
      </c>
      <c r="J90" s="23" t="s">
        <v>84</v>
      </c>
      <c r="K90" s="32"/>
      <c r="L90" s="511">
        <v>2</v>
      </c>
      <c r="M90" s="31" t="s">
        <v>263</v>
      </c>
      <c r="N90" s="627" t="s">
        <v>1562</v>
      </c>
    </row>
    <row r="91" spans="1:14" s="27" customFormat="1" ht="126">
      <c r="A91" s="28">
        <v>82</v>
      </c>
      <c r="B91" s="9" t="s">
        <v>264</v>
      </c>
      <c r="C91" s="9" t="s">
        <v>260</v>
      </c>
      <c r="D91" s="10">
        <v>40482</v>
      </c>
      <c r="E91" s="13" t="s">
        <v>261</v>
      </c>
      <c r="F91" s="10">
        <v>41183</v>
      </c>
      <c r="G91" s="42" t="s">
        <v>21</v>
      </c>
      <c r="H91" s="11">
        <v>1</v>
      </c>
      <c r="I91" s="21" t="s">
        <v>262</v>
      </c>
      <c r="J91" s="23" t="s">
        <v>84</v>
      </c>
      <c r="K91" s="32"/>
      <c r="L91" s="511">
        <v>2</v>
      </c>
      <c r="M91" s="31" t="s">
        <v>265</v>
      </c>
      <c r="N91" s="627" t="s">
        <v>1562</v>
      </c>
    </row>
    <row r="92" spans="1:14" s="27" customFormat="1" ht="189">
      <c r="A92" s="28">
        <v>83</v>
      </c>
      <c r="B92" s="9" t="s">
        <v>271</v>
      </c>
      <c r="C92" s="9" t="s">
        <v>272</v>
      </c>
      <c r="D92" s="10">
        <v>41090</v>
      </c>
      <c r="E92" s="517" t="s">
        <v>143</v>
      </c>
      <c r="F92" s="10">
        <v>41085</v>
      </c>
      <c r="G92" s="42" t="s">
        <v>21</v>
      </c>
      <c r="H92" s="11">
        <v>3</v>
      </c>
      <c r="I92" s="21" t="s">
        <v>273</v>
      </c>
      <c r="J92" s="23" t="s">
        <v>84</v>
      </c>
      <c r="K92" s="32"/>
      <c r="L92" s="511">
        <v>28</v>
      </c>
      <c r="M92" s="31" t="s">
        <v>274</v>
      </c>
      <c r="N92" s="627" t="s">
        <v>1562</v>
      </c>
    </row>
    <row r="93" spans="1:14" s="8" customFormat="1" ht="84">
      <c r="A93" s="28">
        <v>84</v>
      </c>
      <c r="B93" s="9" t="s">
        <v>275</v>
      </c>
      <c r="C93" s="14" t="s">
        <v>1528</v>
      </c>
      <c r="D93" s="10">
        <v>41001</v>
      </c>
      <c r="E93" s="9" t="s">
        <v>277</v>
      </c>
      <c r="F93" s="10">
        <f>D93</f>
        <v>41001</v>
      </c>
      <c r="G93" s="42" t="s">
        <v>21</v>
      </c>
      <c r="H93" s="11">
        <v>3</v>
      </c>
      <c r="I93" s="9" t="s">
        <v>278</v>
      </c>
      <c r="J93" s="15" t="s">
        <v>23</v>
      </c>
      <c r="K93" s="15"/>
      <c r="L93" s="511"/>
      <c r="M93" s="31" t="s">
        <v>279</v>
      </c>
      <c r="N93" s="627" t="s">
        <v>1562</v>
      </c>
    </row>
    <row r="94" spans="1:14" s="8" customFormat="1" ht="84">
      <c r="A94" s="28">
        <v>85</v>
      </c>
      <c r="B94" s="9" t="s">
        <v>280</v>
      </c>
      <c r="C94" s="14" t="s">
        <v>1529</v>
      </c>
      <c r="D94" s="10">
        <v>40974</v>
      </c>
      <c r="E94" s="9" t="s">
        <v>277</v>
      </c>
      <c r="F94" s="10">
        <f>D94</f>
        <v>40974</v>
      </c>
      <c r="G94" s="42" t="s">
        <v>21</v>
      </c>
      <c r="H94" s="11">
        <v>3</v>
      </c>
      <c r="I94" s="9" t="s">
        <v>282</v>
      </c>
      <c r="J94" s="15" t="s">
        <v>23</v>
      </c>
      <c r="K94" s="15"/>
      <c r="L94" s="511"/>
      <c r="M94" s="31" t="s">
        <v>283</v>
      </c>
      <c r="N94" s="627" t="s">
        <v>1562</v>
      </c>
    </row>
    <row r="95" spans="1:14" s="8" customFormat="1" ht="84">
      <c r="A95" s="28">
        <v>86</v>
      </c>
      <c r="B95" s="9" t="s">
        <v>284</v>
      </c>
      <c r="C95" s="9" t="s">
        <v>285</v>
      </c>
      <c r="D95" s="10">
        <v>41000</v>
      </c>
      <c r="E95" s="9" t="s">
        <v>286</v>
      </c>
      <c r="F95" s="10">
        <v>41000</v>
      </c>
      <c r="G95" s="42" t="s">
        <v>21</v>
      </c>
      <c r="H95" s="11">
        <v>3</v>
      </c>
      <c r="I95" s="9" t="s">
        <v>287</v>
      </c>
      <c r="J95" s="15" t="s">
        <v>23</v>
      </c>
      <c r="K95" s="15"/>
      <c r="L95" s="511"/>
      <c r="M95" s="31" t="s">
        <v>288</v>
      </c>
      <c r="N95" s="627" t="s">
        <v>1562</v>
      </c>
    </row>
    <row r="96" spans="1:14" s="8" customFormat="1" ht="84">
      <c r="A96" s="28">
        <v>87</v>
      </c>
      <c r="B96" s="9" t="s">
        <v>289</v>
      </c>
      <c r="C96" s="9" t="s">
        <v>290</v>
      </c>
      <c r="D96" s="10">
        <v>41061</v>
      </c>
      <c r="E96" s="9" t="s">
        <v>291</v>
      </c>
      <c r="F96" s="10">
        <v>41061</v>
      </c>
      <c r="G96" s="42" t="s">
        <v>21</v>
      </c>
      <c r="H96" s="11">
        <v>3</v>
      </c>
      <c r="I96" s="9" t="s">
        <v>292</v>
      </c>
      <c r="J96" s="15" t="s">
        <v>23</v>
      </c>
      <c r="K96" s="15"/>
      <c r="L96" s="511"/>
      <c r="M96" s="31" t="s">
        <v>293</v>
      </c>
      <c r="N96" s="627" t="s">
        <v>1562</v>
      </c>
    </row>
    <row r="97" spans="1:14" s="8" customFormat="1" ht="84">
      <c r="A97" s="28">
        <v>88</v>
      </c>
      <c r="B97" s="9" t="s">
        <v>294</v>
      </c>
      <c r="C97" s="14" t="s">
        <v>392</v>
      </c>
      <c r="D97" s="10">
        <v>41061</v>
      </c>
      <c r="E97" s="9" t="s">
        <v>296</v>
      </c>
      <c r="F97" s="10">
        <v>41061</v>
      </c>
      <c r="G97" s="42" t="s">
        <v>21</v>
      </c>
      <c r="H97" s="11">
        <v>3</v>
      </c>
      <c r="I97" s="9" t="s">
        <v>297</v>
      </c>
      <c r="J97" s="15" t="s">
        <v>23</v>
      </c>
      <c r="K97" s="15"/>
      <c r="L97" s="511">
        <v>1</v>
      </c>
      <c r="M97" s="31" t="s">
        <v>298</v>
      </c>
      <c r="N97" s="627" t="s">
        <v>1562</v>
      </c>
    </row>
    <row r="98" spans="1:14" s="8" customFormat="1" ht="84">
      <c r="A98" s="28">
        <v>89</v>
      </c>
      <c r="B98" s="9" t="s">
        <v>299</v>
      </c>
      <c r="C98" s="14" t="s">
        <v>1530</v>
      </c>
      <c r="D98" s="10">
        <v>41091</v>
      </c>
      <c r="E98" s="9" t="s">
        <v>301</v>
      </c>
      <c r="F98" s="10">
        <v>41200</v>
      </c>
      <c r="G98" s="42" t="s">
        <v>21</v>
      </c>
      <c r="H98" s="11">
        <v>3</v>
      </c>
      <c r="I98" s="9" t="s">
        <v>302</v>
      </c>
      <c r="J98" s="15" t="s">
        <v>23</v>
      </c>
      <c r="K98" s="15"/>
      <c r="L98" s="511"/>
      <c r="M98" s="31" t="s">
        <v>303</v>
      </c>
      <c r="N98" s="627" t="s">
        <v>1562</v>
      </c>
    </row>
    <row r="99" spans="1:14" s="8" customFormat="1" ht="84">
      <c r="A99" s="28">
        <v>90</v>
      </c>
      <c r="B99" s="9" t="s">
        <v>304</v>
      </c>
      <c r="C99" s="14" t="s">
        <v>512</v>
      </c>
      <c r="D99" s="10">
        <v>41274</v>
      </c>
      <c r="E99" s="9" t="s">
        <v>306</v>
      </c>
      <c r="F99" s="10">
        <v>41274</v>
      </c>
      <c r="G99" s="42" t="s">
        <v>21</v>
      </c>
      <c r="H99" s="11">
        <v>1</v>
      </c>
      <c r="I99" s="9" t="s">
        <v>307</v>
      </c>
      <c r="J99" s="15" t="s">
        <v>23</v>
      </c>
      <c r="K99" s="15"/>
      <c r="L99" s="511">
        <v>1</v>
      </c>
      <c r="M99" s="31" t="s">
        <v>308</v>
      </c>
      <c r="N99" s="627" t="s">
        <v>1562</v>
      </c>
    </row>
    <row r="100" spans="1:14" s="8" customFormat="1" ht="84">
      <c r="A100" s="28">
        <v>91</v>
      </c>
      <c r="B100" s="9" t="s">
        <v>309</v>
      </c>
      <c r="C100" s="14" t="s">
        <v>1531</v>
      </c>
      <c r="D100" s="10">
        <v>40967</v>
      </c>
      <c r="E100" s="9" t="s">
        <v>310</v>
      </c>
      <c r="F100" s="10">
        <v>40967</v>
      </c>
      <c r="G100" s="42" t="s">
        <v>21</v>
      </c>
      <c r="H100" s="11">
        <v>3</v>
      </c>
      <c r="I100" s="9" t="s">
        <v>311</v>
      </c>
      <c r="J100" s="15" t="s">
        <v>23</v>
      </c>
      <c r="K100" s="15"/>
      <c r="L100" s="511">
        <v>1</v>
      </c>
      <c r="M100" s="31" t="s">
        <v>312</v>
      </c>
      <c r="N100" s="627" t="s">
        <v>1562</v>
      </c>
    </row>
    <row r="101" spans="1:14" s="8" customFormat="1" ht="84">
      <c r="A101" s="28">
        <v>92</v>
      </c>
      <c r="B101" s="9" t="s">
        <v>313</v>
      </c>
      <c r="C101" s="14" t="s">
        <v>1532</v>
      </c>
      <c r="D101" s="10">
        <v>40959</v>
      </c>
      <c r="E101" s="9" t="s">
        <v>314</v>
      </c>
      <c r="F101" s="10">
        <v>40959</v>
      </c>
      <c r="G101" s="42" t="s">
        <v>21</v>
      </c>
      <c r="H101" s="11">
        <v>3</v>
      </c>
      <c r="I101" s="9" t="s">
        <v>315</v>
      </c>
      <c r="J101" s="15" t="s">
        <v>23</v>
      </c>
      <c r="K101" s="15"/>
      <c r="L101" s="511">
        <v>1</v>
      </c>
      <c r="M101" s="26" t="s">
        <v>316</v>
      </c>
      <c r="N101" s="627" t="s">
        <v>1562</v>
      </c>
    </row>
    <row r="102" spans="1:14" s="8" customFormat="1" ht="84">
      <c r="A102" s="28">
        <v>93</v>
      </c>
      <c r="B102" s="9" t="s">
        <v>317</v>
      </c>
      <c r="C102" s="14" t="s">
        <v>1533</v>
      </c>
      <c r="D102" s="10">
        <v>40959</v>
      </c>
      <c r="E102" s="9" t="s">
        <v>319</v>
      </c>
      <c r="F102" s="10">
        <v>40959</v>
      </c>
      <c r="G102" s="42" t="s">
        <v>21</v>
      </c>
      <c r="H102" s="11">
        <v>3</v>
      </c>
      <c r="I102" s="9" t="s">
        <v>320</v>
      </c>
      <c r="J102" s="15" t="s">
        <v>23</v>
      </c>
      <c r="K102" s="15"/>
      <c r="L102" s="511">
        <v>1</v>
      </c>
      <c r="M102" s="31" t="s">
        <v>321</v>
      </c>
      <c r="N102" s="627" t="s">
        <v>1562</v>
      </c>
    </row>
    <row r="103" spans="1:14" s="8" customFormat="1" ht="84">
      <c r="A103" s="28">
        <v>94</v>
      </c>
      <c r="B103" s="9" t="s">
        <v>322</v>
      </c>
      <c r="C103" s="14" t="s">
        <v>1534</v>
      </c>
      <c r="D103" s="10">
        <v>40970</v>
      </c>
      <c r="E103" s="9" t="s">
        <v>20</v>
      </c>
      <c r="F103" s="10">
        <v>40970</v>
      </c>
      <c r="G103" s="42" t="s">
        <v>21</v>
      </c>
      <c r="H103" s="11">
        <v>3</v>
      </c>
      <c r="I103" s="9" t="s">
        <v>324</v>
      </c>
      <c r="J103" s="15" t="s">
        <v>23</v>
      </c>
      <c r="K103" s="15"/>
      <c r="L103" s="511">
        <v>1</v>
      </c>
      <c r="M103" s="31" t="s">
        <v>325</v>
      </c>
      <c r="N103" s="627" t="s">
        <v>1562</v>
      </c>
    </row>
    <row r="104" spans="1:14" s="8" customFormat="1" ht="84">
      <c r="A104" s="28">
        <v>95</v>
      </c>
      <c r="B104" s="9" t="s">
        <v>331</v>
      </c>
      <c r="C104" s="14" t="s">
        <v>1535</v>
      </c>
      <c r="D104" s="10">
        <v>40964</v>
      </c>
      <c r="E104" s="9" t="s">
        <v>333</v>
      </c>
      <c r="F104" s="10">
        <v>40964</v>
      </c>
      <c r="G104" s="42" t="s">
        <v>21</v>
      </c>
      <c r="H104" s="11">
        <v>3</v>
      </c>
      <c r="I104" s="9" t="s">
        <v>334</v>
      </c>
      <c r="J104" s="15" t="s">
        <v>23</v>
      </c>
      <c r="K104" s="15"/>
      <c r="L104" s="511">
        <v>1</v>
      </c>
      <c r="M104" s="31" t="s">
        <v>335</v>
      </c>
      <c r="N104" s="627" t="s">
        <v>1562</v>
      </c>
    </row>
    <row r="105" spans="1:14" s="8" customFormat="1" ht="84">
      <c r="A105" s="43">
        <v>96</v>
      </c>
      <c r="B105" s="519" t="s">
        <v>1016</v>
      </c>
      <c r="C105" s="583" t="s">
        <v>1536</v>
      </c>
      <c r="D105" s="520">
        <v>240816</v>
      </c>
      <c r="E105" s="521" t="s">
        <v>1398</v>
      </c>
      <c r="F105" s="522">
        <v>240865</v>
      </c>
      <c r="G105" s="518" t="s">
        <v>21</v>
      </c>
      <c r="H105" s="523">
        <v>3</v>
      </c>
      <c r="I105" s="519" t="s">
        <v>1399</v>
      </c>
      <c r="J105" s="524" t="s">
        <v>23</v>
      </c>
      <c r="K105" s="525"/>
      <c r="L105" s="526">
        <v>1</v>
      </c>
      <c r="M105" s="527" t="s">
        <v>1400</v>
      </c>
      <c r="N105" s="631" t="s">
        <v>1562</v>
      </c>
    </row>
    <row r="106" spans="1:14" s="8" customFormat="1" ht="84">
      <c r="A106" s="43">
        <v>97</v>
      </c>
      <c r="B106" s="519" t="s">
        <v>1401</v>
      </c>
      <c r="C106" s="583" t="s">
        <v>1537</v>
      </c>
      <c r="D106" s="520">
        <v>240604</v>
      </c>
      <c r="E106" s="584" t="s">
        <v>1538</v>
      </c>
      <c r="F106" s="522">
        <v>241000</v>
      </c>
      <c r="G106" s="518" t="s">
        <v>21</v>
      </c>
      <c r="H106" s="524">
        <v>4</v>
      </c>
      <c r="I106" s="519" t="s">
        <v>1402</v>
      </c>
      <c r="J106" s="524" t="s">
        <v>23</v>
      </c>
      <c r="K106" s="525"/>
      <c r="L106" s="526">
        <v>1</v>
      </c>
      <c r="M106" s="527" t="s">
        <v>1403</v>
      </c>
      <c r="N106" s="631" t="s">
        <v>1564</v>
      </c>
    </row>
    <row r="107" spans="1:14" s="8" customFormat="1" ht="210">
      <c r="A107" s="43">
        <v>98</v>
      </c>
      <c r="B107" s="528" t="s">
        <v>1404</v>
      </c>
      <c r="C107" s="585" t="s">
        <v>1539</v>
      </c>
      <c r="D107" s="529" t="s">
        <v>1405</v>
      </c>
      <c r="E107" s="586" t="s">
        <v>1538</v>
      </c>
      <c r="F107" s="531">
        <v>240890</v>
      </c>
      <c r="G107" s="518" t="s">
        <v>21</v>
      </c>
      <c r="H107" s="532">
        <v>3</v>
      </c>
      <c r="I107" s="528" t="s">
        <v>1406</v>
      </c>
      <c r="J107" s="532" t="s">
        <v>23</v>
      </c>
      <c r="K107" s="533"/>
      <c r="L107" s="534">
        <v>1</v>
      </c>
      <c r="M107" s="527" t="s">
        <v>1407</v>
      </c>
      <c r="N107" s="632" t="s">
        <v>1562</v>
      </c>
    </row>
    <row r="108" spans="1:14" s="8" customFormat="1" ht="84">
      <c r="A108" s="43">
        <v>99</v>
      </c>
      <c r="B108" s="535" t="s">
        <v>1408</v>
      </c>
      <c r="C108" s="587" t="s">
        <v>1540</v>
      </c>
      <c r="D108" s="536">
        <v>21823</v>
      </c>
      <c r="E108" s="588" t="s">
        <v>1541</v>
      </c>
      <c r="F108" s="538">
        <v>240240</v>
      </c>
      <c r="G108" s="518" t="s">
        <v>21</v>
      </c>
      <c r="H108" s="539">
        <v>1</v>
      </c>
      <c r="I108" s="535" t="s">
        <v>1409</v>
      </c>
      <c r="J108" s="539" t="s">
        <v>23</v>
      </c>
      <c r="K108" s="540"/>
      <c r="L108" s="541">
        <v>1</v>
      </c>
      <c r="M108" s="527" t="s">
        <v>1410</v>
      </c>
      <c r="N108" s="633" t="s">
        <v>1562</v>
      </c>
    </row>
    <row r="109" spans="1:14" s="8" customFormat="1" ht="84">
      <c r="A109" s="43">
        <v>100</v>
      </c>
      <c r="B109" s="535" t="s">
        <v>1411</v>
      </c>
      <c r="C109" s="535" t="s">
        <v>1412</v>
      </c>
      <c r="D109" s="536">
        <v>240697</v>
      </c>
      <c r="E109" s="537" t="s">
        <v>1413</v>
      </c>
      <c r="F109" s="538">
        <v>240697</v>
      </c>
      <c r="G109" s="518" t="s">
        <v>21</v>
      </c>
      <c r="H109" s="539">
        <v>3</v>
      </c>
      <c r="I109" s="535" t="s">
        <v>1414</v>
      </c>
      <c r="J109" s="539" t="s">
        <v>23</v>
      </c>
      <c r="K109" s="540"/>
      <c r="L109" s="541">
        <v>1</v>
      </c>
      <c r="M109" s="527" t="s">
        <v>1415</v>
      </c>
      <c r="N109" s="633" t="s">
        <v>1562</v>
      </c>
    </row>
    <row r="110" spans="1:14" s="8" customFormat="1" ht="105" customHeight="1">
      <c r="A110" s="43">
        <v>101</v>
      </c>
      <c r="B110" s="535" t="s">
        <v>1416</v>
      </c>
      <c r="C110" s="535" t="s">
        <v>1417</v>
      </c>
      <c r="D110" s="536">
        <v>240697</v>
      </c>
      <c r="E110" s="537" t="s">
        <v>1418</v>
      </c>
      <c r="F110" s="538">
        <v>240817</v>
      </c>
      <c r="G110" s="518" t="s">
        <v>21</v>
      </c>
      <c r="H110" s="539">
        <v>3</v>
      </c>
      <c r="I110" s="535" t="s">
        <v>1419</v>
      </c>
      <c r="J110" s="539" t="s">
        <v>23</v>
      </c>
      <c r="K110" s="540"/>
      <c r="L110" s="541">
        <v>1</v>
      </c>
      <c r="M110" s="527" t="s">
        <v>1420</v>
      </c>
      <c r="N110" s="633" t="s">
        <v>1562</v>
      </c>
    </row>
    <row r="111" spans="1:14" s="8" customFormat="1" ht="189">
      <c r="A111" s="43">
        <v>102</v>
      </c>
      <c r="B111" s="535" t="s">
        <v>1421</v>
      </c>
      <c r="C111" s="535" t="s">
        <v>1422</v>
      </c>
      <c r="D111" s="536">
        <v>240697</v>
      </c>
      <c r="E111" s="537" t="s">
        <v>1423</v>
      </c>
      <c r="F111" s="538">
        <v>240701</v>
      </c>
      <c r="G111" s="518" t="s">
        <v>21</v>
      </c>
      <c r="H111" s="539">
        <v>3</v>
      </c>
      <c r="I111" s="535" t="s">
        <v>1424</v>
      </c>
      <c r="J111" s="539" t="s">
        <v>23</v>
      </c>
      <c r="K111" s="540"/>
      <c r="L111" s="541">
        <v>1</v>
      </c>
      <c r="M111" s="527" t="s">
        <v>1425</v>
      </c>
      <c r="N111" s="633" t="s">
        <v>1562</v>
      </c>
    </row>
    <row r="112" spans="1:14" s="8" customFormat="1" ht="147" customHeight="1">
      <c r="A112" s="43">
        <v>103</v>
      </c>
      <c r="B112" s="535" t="s">
        <v>1426</v>
      </c>
      <c r="C112" s="535" t="s">
        <v>1427</v>
      </c>
      <c r="D112" s="536">
        <v>240697</v>
      </c>
      <c r="E112" s="537" t="s">
        <v>1428</v>
      </c>
      <c r="F112" s="538">
        <v>240862</v>
      </c>
      <c r="G112" s="518" t="s">
        <v>21</v>
      </c>
      <c r="H112" s="539">
        <v>3</v>
      </c>
      <c r="I112" s="535" t="s">
        <v>1429</v>
      </c>
      <c r="J112" s="539" t="s">
        <v>23</v>
      </c>
      <c r="K112" s="540"/>
      <c r="L112" s="541">
        <v>1</v>
      </c>
      <c r="M112" s="527" t="s">
        <v>1430</v>
      </c>
      <c r="N112" s="633" t="s">
        <v>1562</v>
      </c>
    </row>
    <row r="113" spans="1:14" s="8" customFormat="1" ht="84">
      <c r="A113" s="43">
        <v>104</v>
      </c>
      <c r="B113" s="535" t="s">
        <v>1431</v>
      </c>
      <c r="C113" s="589" t="s">
        <v>1542</v>
      </c>
      <c r="D113" s="536">
        <v>240697</v>
      </c>
      <c r="E113" s="537" t="s">
        <v>1432</v>
      </c>
      <c r="F113" s="538">
        <v>240848</v>
      </c>
      <c r="G113" s="518" t="s">
        <v>21</v>
      </c>
      <c r="H113" s="539">
        <v>3</v>
      </c>
      <c r="I113" s="535" t="s">
        <v>1433</v>
      </c>
      <c r="J113" s="539" t="s">
        <v>23</v>
      </c>
      <c r="K113" s="540"/>
      <c r="L113" s="541">
        <v>1</v>
      </c>
      <c r="M113" s="527" t="s">
        <v>1434</v>
      </c>
      <c r="N113" s="633" t="s">
        <v>1562</v>
      </c>
    </row>
    <row r="114" spans="1:14" s="8" customFormat="1" ht="105">
      <c r="A114" s="43">
        <v>105</v>
      </c>
      <c r="B114" s="535" t="s">
        <v>1435</v>
      </c>
      <c r="C114" s="535" t="s">
        <v>1436</v>
      </c>
      <c r="D114" s="536">
        <v>240697</v>
      </c>
      <c r="E114" s="537" t="s">
        <v>1437</v>
      </c>
      <c r="F114" s="538">
        <v>240513</v>
      </c>
      <c r="G114" s="518" t="s">
        <v>21</v>
      </c>
      <c r="H114" s="539">
        <v>3</v>
      </c>
      <c r="I114" s="535" t="s">
        <v>1438</v>
      </c>
      <c r="J114" s="539" t="s">
        <v>23</v>
      </c>
      <c r="K114" s="540"/>
      <c r="L114" s="541">
        <v>1</v>
      </c>
      <c r="M114" s="527" t="s">
        <v>1439</v>
      </c>
      <c r="N114" s="633" t="s">
        <v>1562</v>
      </c>
    </row>
    <row r="115" spans="1:14" s="8" customFormat="1" ht="126">
      <c r="A115" s="542">
        <v>106</v>
      </c>
      <c r="B115" s="543" t="s">
        <v>1440</v>
      </c>
      <c r="C115" s="543" t="s">
        <v>1441</v>
      </c>
      <c r="D115" s="536">
        <v>240697</v>
      </c>
      <c r="E115" s="544" t="s">
        <v>1442</v>
      </c>
      <c r="F115" s="545">
        <v>240905</v>
      </c>
      <c r="G115" s="546" t="s">
        <v>21</v>
      </c>
      <c r="H115" s="547">
        <v>3</v>
      </c>
      <c r="I115" s="543" t="s">
        <v>1443</v>
      </c>
      <c r="J115" s="547" t="s">
        <v>23</v>
      </c>
      <c r="K115" s="548"/>
      <c r="L115" s="549">
        <v>1</v>
      </c>
      <c r="M115" s="550" t="s">
        <v>1444</v>
      </c>
      <c r="N115" s="634" t="s">
        <v>1562</v>
      </c>
    </row>
    <row r="116" spans="1:14" s="8" customFormat="1" ht="147" customHeight="1">
      <c r="A116" s="551">
        <v>107</v>
      </c>
      <c r="B116" s="530" t="s">
        <v>1445</v>
      </c>
      <c r="C116" s="530" t="s">
        <v>1446</v>
      </c>
      <c r="D116" s="529">
        <v>240697</v>
      </c>
      <c r="E116" s="530" t="s">
        <v>1447</v>
      </c>
      <c r="F116" s="529">
        <v>240697</v>
      </c>
      <c r="G116" s="552" t="s">
        <v>21</v>
      </c>
      <c r="H116" s="553">
        <v>3</v>
      </c>
      <c r="I116" s="530" t="s">
        <v>1448</v>
      </c>
      <c r="J116" s="554" t="s">
        <v>23</v>
      </c>
      <c r="K116" s="554"/>
      <c r="L116" s="534">
        <v>1</v>
      </c>
      <c r="M116" s="555" t="s">
        <v>1449</v>
      </c>
      <c r="N116" s="632" t="s">
        <v>1562</v>
      </c>
    </row>
    <row r="117" spans="1:14" s="8" customFormat="1" ht="84">
      <c r="A117" s="551">
        <v>108</v>
      </c>
      <c r="B117" s="530" t="s">
        <v>707</v>
      </c>
      <c r="C117" s="530" t="s">
        <v>909</v>
      </c>
      <c r="D117" s="529">
        <v>240939</v>
      </c>
      <c r="E117" s="556" t="s">
        <v>1450</v>
      </c>
      <c r="F117" s="529">
        <v>240939</v>
      </c>
      <c r="G117" s="552" t="s">
        <v>21</v>
      </c>
      <c r="H117" s="553">
        <v>3</v>
      </c>
      <c r="I117" s="530" t="s">
        <v>1451</v>
      </c>
      <c r="J117" s="554" t="s">
        <v>23</v>
      </c>
      <c r="K117" s="554"/>
      <c r="L117" s="534">
        <v>1</v>
      </c>
      <c r="M117" s="555" t="s">
        <v>1452</v>
      </c>
      <c r="N117" s="632" t="s">
        <v>1562</v>
      </c>
    </row>
    <row r="118" spans="1:14" s="8" customFormat="1" ht="84">
      <c r="A118" s="551">
        <v>109</v>
      </c>
      <c r="B118" s="530" t="s">
        <v>1453</v>
      </c>
      <c r="C118" s="530" t="s">
        <v>1118</v>
      </c>
      <c r="D118" s="529">
        <v>240604</v>
      </c>
      <c r="E118" s="530" t="s">
        <v>350</v>
      </c>
      <c r="F118" s="529">
        <v>240969</v>
      </c>
      <c r="G118" s="552" t="s">
        <v>21</v>
      </c>
      <c r="H118" s="553">
        <v>5</v>
      </c>
      <c r="I118" s="530" t="s">
        <v>1454</v>
      </c>
      <c r="J118" s="554" t="s">
        <v>23</v>
      </c>
      <c r="K118" s="554"/>
      <c r="L118" s="534">
        <v>1</v>
      </c>
      <c r="M118" s="555" t="s">
        <v>1455</v>
      </c>
      <c r="N118" s="632" t="s">
        <v>1562</v>
      </c>
    </row>
    <row r="119" spans="1:14" s="44" customFormat="1" ht="23.25">
      <c r="A119" s="81" t="s">
        <v>1543</v>
      </c>
      <c r="B119" s="82"/>
      <c r="C119" s="82"/>
      <c r="D119" s="82"/>
      <c r="E119" s="82"/>
      <c r="F119" s="82"/>
      <c r="G119" s="82"/>
      <c r="H119" s="82"/>
      <c r="I119" s="83"/>
      <c r="J119" s="84"/>
      <c r="K119" s="85"/>
      <c r="L119" s="85"/>
      <c r="M119" s="86" t="s">
        <v>1544</v>
      </c>
      <c r="N119" s="45"/>
    </row>
    <row r="120" spans="1:13" s="45" customFormat="1" ht="21">
      <c r="A120" s="1157" t="s">
        <v>340</v>
      </c>
      <c r="B120" s="1158"/>
      <c r="C120" s="1158"/>
      <c r="D120" s="1158"/>
      <c r="E120" s="1158"/>
      <c r="F120" s="1158"/>
      <c r="G120" s="1158"/>
      <c r="H120" s="1158"/>
      <c r="I120" s="1158"/>
      <c r="J120" s="1158"/>
      <c r="K120" s="1158"/>
      <c r="L120" s="1158"/>
      <c r="M120" s="1159"/>
    </row>
    <row r="121" spans="1:13" s="45" customFormat="1" ht="21">
      <c r="A121" s="87"/>
      <c r="B121" s="557" t="s">
        <v>341</v>
      </c>
      <c r="C121" s="558"/>
      <c r="D121" s="558"/>
      <c r="E121" s="558"/>
      <c r="F121" s="558"/>
      <c r="G121" s="558"/>
      <c r="H121" s="558"/>
      <c r="I121" s="558"/>
      <c r="J121" s="559"/>
      <c r="K121" s="558"/>
      <c r="L121" s="558"/>
      <c r="M121" s="560"/>
    </row>
    <row r="122" spans="1:13" s="45" customFormat="1" ht="21">
      <c r="A122" s="87"/>
      <c r="B122" s="557" t="s">
        <v>342</v>
      </c>
      <c r="C122" s="558"/>
      <c r="D122" s="558"/>
      <c r="E122" s="558"/>
      <c r="F122" s="558"/>
      <c r="G122" s="558"/>
      <c r="H122" s="558"/>
      <c r="I122" s="558"/>
      <c r="J122" s="559"/>
      <c r="K122" s="558"/>
      <c r="L122" s="558"/>
      <c r="M122" s="560"/>
    </row>
    <row r="123" spans="1:13" s="45" customFormat="1" ht="21">
      <c r="A123" s="87"/>
      <c r="B123" s="561" t="s">
        <v>343</v>
      </c>
      <c r="C123" s="562"/>
      <c r="D123" s="562"/>
      <c r="E123" s="562"/>
      <c r="F123" s="562"/>
      <c r="G123" s="562"/>
      <c r="H123" s="562"/>
      <c r="I123" s="558"/>
      <c r="J123" s="559"/>
      <c r="K123" s="558"/>
      <c r="L123" s="558"/>
      <c r="M123" s="560"/>
    </row>
    <row r="124" spans="1:13" s="45" customFormat="1" ht="21">
      <c r="A124" s="87"/>
      <c r="B124" s="45" t="s">
        <v>450</v>
      </c>
      <c r="C124" s="562"/>
      <c r="D124" s="562"/>
      <c r="E124" s="562"/>
      <c r="F124" s="562"/>
      <c r="G124" s="562"/>
      <c r="H124" s="562"/>
      <c r="I124" s="558"/>
      <c r="J124" s="559"/>
      <c r="K124" s="558"/>
      <c r="L124" s="558"/>
      <c r="M124" s="560"/>
    </row>
    <row r="125" spans="1:14" s="45" customFormat="1" ht="23.25">
      <c r="A125" s="623"/>
      <c r="B125" s="45" t="s">
        <v>451</v>
      </c>
      <c r="I125" s="562"/>
      <c r="J125" s="624"/>
      <c r="K125" s="562"/>
      <c r="L125" s="562"/>
      <c r="M125" s="625"/>
      <c r="N125" s="44"/>
    </row>
    <row r="126" spans="1:14" s="45" customFormat="1" ht="23.25">
      <c r="A126" s="621" t="s">
        <v>1560</v>
      </c>
      <c r="B126" s="622"/>
      <c r="C126" s="622"/>
      <c r="D126" s="622"/>
      <c r="E126" s="622"/>
      <c r="F126" s="622"/>
      <c r="G126" s="622"/>
      <c r="H126" s="622"/>
      <c r="I126" s="563"/>
      <c r="J126" s="406"/>
      <c r="K126" s="563"/>
      <c r="L126" s="563"/>
      <c r="M126" s="564"/>
      <c r="N126" s="44"/>
    </row>
    <row r="127" spans="1:13" s="44" customFormat="1" ht="23.25">
      <c r="A127" s="89" t="s">
        <v>566</v>
      </c>
      <c r="B127" s="90"/>
      <c r="C127" s="90"/>
      <c r="D127" s="90"/>
      <c r="E127" s="90"/>
      <c r="F127" s="90"/>
      <c r="G127" s="90"/>
      <c r="H127" s="90"/>
      <c r="I127" s="90"/>
      <c r="J127" s="91"/>
      <c r="K127" s="92"/>
      <c r="L127" s="92"/>
      <c r="M127" s="93" t="s">
        <v>567</v>
      </c>
    </row>
    <row r="128" spans="1:13" s="44" customFormat="1" ht="23.25">
      <c r="A128" s="94"/>
      <c r="B128" s="47"/>
      <c r="C128" s="47"/>
      <c r="D128" s="47"/>
      <c r="E128" s="47"/>
      <c r="F128" s="47"/>
      <c r="G128" s="47"/>
      <c r="H128" s="47"/>
      <c r="I128" s="47"/>
      <c r="J128" s="46"/>
      <c r="K128" s="95"/>
      <c r="L128" s="95"/>
      <c r="M128" s="96" t="s">
        <v>568</v>
      </c>
    </row>
    <row r="129" spans="1:14" s="44" customFormat="1" ht="23.25">
      <c r="A129" s="97"/>
      <c r="B129" s="98"/>
      <c r="C129" s="98"/>
      <c r="D129" s="98"/>
      <c r="E129" s="98"/>
      <c r="F129" s="98"/>
      <c r="G129" s="98"/>
      <c r="H129" s="98"/>
      <c r="I129" s="98"/>
      <c r="J129" s="99"/>
      <c r="K129" s="100"/>
      <c r="L129" s="100"/>
      <c r="M129" s="101" t="s">
        <v>818</v>
      </c>
      <c r="N129" s="1"/>
    </row>
    <row r="130" spans="1:14" s="44" customFormat="1" ht="23.25">
      <c r="A130" s="1160"/>
      <c r="B130" s="1160"/>
      <c r="C130" s="1160"/>
      <c r="D130" s="47"/>
      <c r="E130" s="47"/>
      <c r="F130" s="47"/>
      <c r="G130" s="47"/>
      <c r="H130" s="47"/>
      <c r="I130" s="47"/>
      <c r="J130" s="46"/>
      <c r="K130" s="47"/>
      <c r="L130" s="47"/>
      <c r="M130" s="47"/>
      <c r="N130" s="1"/>
    </row>
    <row r="137" ht="21" customHeight="1"/>
  </sheetData>
  <sheetProtection/>
  <mergeCells count="24">
    <mergeCell ref="N6:N7"/>
    <mergeCell ref="L6:L7"/>
    <mergeCell ref="M6:M7"/>
    <mergeCell ref="A1:M1"/>
    <mergeCell ref="A6:A7"/>
    <mergeCell ref="B6:B7"/>
    <mergeCell ref="C6:C7"/>
    <mergeCell ref="D6:D7"/>
    <mergeCell ref="E6:E7"/>
    <mergeCell ref="J6:J7"/>
    <mergeCell ref="K6:K7"/>
    <mergeCell ref="G74:G76"/>
    <mergeCell ref="H74:H76"/>
    <mergeCell ref="I74:I76"/>
    <mergeCell ref="J74:J76"/>
    <mergeCell ref="K74:K76"/>
    <mergeCell ref="A120:M120"/>
    <mergeCell ref="A130:C130"/>
    <mergeCell ref="E66:E67"/>
    <mergeCell ref="A74:A76"/>
    <mergeCell ref="B74:B76"/>
    <mergeCell ref="C74:C76"/>
    <mergeCell ref="E74:E76"/>
    <mergeCell ref="F74:F76"/>
  </mergeCells>
  <hyperlinks>
    <hyperlink ref="M36" r:id="rId1" display="http://www.research.eng.psu.ac.th/images/research_use_data/2556/ref6.pdf"/>
    <hyperlink ref="M53" r:id="rId2" display="http://www.research.eng.psu.ac.th/images/research_use_data/2555/ref_1.pdf"/>
    <hyperlink ref="M56" r:id="rId3" display="http://www.research.eng.psu.ac.th/images/research_use_data/2555/ref_4.pdf"/>
    <hyperlink ref="M8" r:id="rId4" display="http://www.research.eng.psu.ac.th/images/research_use_data/2558/ref_1.pdf"/>
    <hyperlink ref="M106" r:id="rId5" display="http://www.research.eng.psu.ac.th/images/research_use_data/2559/110.pdf"/>
    <hyperlink ref="M107" r:id="rId6" display="http://www.research.eng.psu.ac.th/images/research_use_data/2559/111.pdf"/>
    <hyperlink ref="M105" r:id="rId7" display="http://www.research.eng.psu.ac.th/images/research_use_data/2559/108.pdf"/>
    <hyperlink ref="M108" r:id="rId8" display="http://www.research.eng.psu.ac.th/images/research_use_data/2559/114.pdf"/>
    <hyperlink ref="M109" r:id="rId9" display="http://www.research.eng.psu.ac.th/images/research_use_data/2559/115.pdf"/>
    <hyperlink ref="M110" r:id="rId10" display="http://www.research.eng.psu.ac.th/images/research_use_data/2559/116.pdf"/>
    <hyperlink ref="M111" r:id="rId11" display="http://www.research.eng.psu.ac.th/images/research_use_data/2559/117.pdf"/>
    <hyperlink ref="M112" r:id="rId12" display="http://www.research.eng.psu.ac.th/images/research_use_data/2559/118.pdf"/>
    <hyperlink ref="M113" r:id="rId13" display="http://www.research.eng.psu.ac.th/images/research_use_data/2559/119.pdf"/>
    <hyperlink ref="M114" r:id="rId14" display="http://www.research.eng.psu.ac.th/images/research_use_data/2559/120.pdf"/>
    <hyperlink ref="M115" r:id="rId15" display="http://www.research.eng.psu.ac.th/images/research_use_data/2559/121.pdf"/>
    <hyperlink ref="M116" r:id="rId16" display="http://www.research.eng.psu.ac.th/images/research_use_data/2559/122.pdf"/>
    <hyperlink ref="M117" r:id="rId17" display="http://www.research.eng.psu.ac.th/images/research_use_data/2559/124.pdf"/>
    <hyperlink ref="M118" r:id="rId18" display="http://www.research.eng.psu.ac.th/images/research_use_data/2559/125.pdf"/>
    <hyperlink ref="M24" r:id="rId19" display="http://www.research.eng.psu.ac.th/images/research_use_data/2557/ref15.pdf"/>
    <hyperlink ref="M25" r:id="rId20" display="http://www.research.eng.psu.ac.th/images/research_use_data/2557/ref17.pdf"/>
    <hyperlink ref="M101" r:id="rId21" display="http://www.research.eng.psu.ac.th/images/research_use_data/2555/ref_69.pdf"/>
  </hyperlinks>
  <printOptions horizontalCentered="1"/>
  <pageMargins left="0.984251968503937" right="1.220472440944882" top="0.7480314960629921" bottom="0.984251968503937" header="0.5118110236220472" footer="0.5118110236220472"/>
  <pageSetup firstPageNumber="17" useFirstPageNumber="1" fitToHeight="0" fitToWidth="1" horizontalDpi="1200" verticalDpi="1200" orientation="landscape" paperSize="9" scale="53" r:id="rId22"/>
  <headerFooter alignWithMargins="0">
    <oddFooter>&amp;Cหน้า 1-&amp;P</oddFooter>
  </headerFooter>
</worksheet>
</file>

<file path=xl/worksheets/sheet5.xml><?xml version="1.0" encoding="utf-8"?>
<worksheet xmlns="http://schemas.openxmlformats.org/spreadsheetml/2006/main" xmlns:r="http://schemas.openxmlformats.org/officeDocument/2006/relationships">
  <sheetPr codeName="Sheet80">
    <tabColor theme="6" tint="0.39998000860214233"/>
    <pageSetUpPr fitToPage="1"/>
  </sheetPr>
  <dimension ref="A1:AT23"/>
  <sheetViews>
    <sheetView zoomScaleSheetLayoutView="100" zoomScalePageLayoutView="0" workbookViewId="0" topLeftCell="A1">
      <pane xSplit="1" ySplit="7" topLeftCell="R8" activePane="bottomRight" state="frozen"/>
      <selection pane="topLeft" activeCell="T19" sqref="T19"/>
      <selection pane="topRight" activeCell="T19" sqref="T19"/>
      <selection pane="bottomLeft" activeCell="T19" sqref="T19"/>
      <selection pane="bottomRight" activeCell="AN8" sqref="AN8"/>
    </sheetView>
  </sheetViews>
  <sheetFormatPr defaultColWidth="10.66015625" defaultRowHeight="21"/>
  <cols>
    <col min="1" max="1" width="29.83203125" style="48" customWidth="1"/>
    <col min="2" max="37" width="5.83203125" style="48" customWidth="1"/>
    <col min="38" max="40" width="6.83203125" style="48" customWidth="1"/>
    <col min="41" max="43" width="5.83203125" style="48" customWidth="1"/>
    <col min="44" max="46" width="6.83203125" style="48" customWidth="1"/>
    <col min="47" max="16384" width="10.66015625" style="48" customWidth="1"/>
  </cols>
  <sheetData>
    <row r="1" spans="1:46" ht="26.25">
      <c r="A1" s="103" t="s">
        <v>1326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5"/>
    </row>
    <row r="2" spans="1:46" s="111" customFormat="1" ht="25.5" customHeight="1">
      <c r="A2" s="106" t="s">
        <v>569</v>
      </c>
      <c r="B2" s="107"/>
      <c r="C2" s="107"/>
      <c r="D2" s="107"/>
      <c r="E2" s="107"/>
      <c r="F2" s="107"/>
      <c r="G2" s="107"/>
      <c r="H2" s="107"/>
      <c r="I2" s="107"/>
      <c r="J2" s="107"/>
      <c r="K2" s="107"/>
      <c r="L2" s="107"/>
      <c r="M2" s="107"/>
      <c r="N2" s="107"/>
      <c r="O2" s="108"/>
      <c r="P2" s="109"/>
      <c r="Q2" s="107"/>
      <c r="R2" s="107"/>
      <c r="S2" s="107"/>
      <c r="T2" s="107"/>
      <c r="U2" s="107"/>
      <c r="V2" s="107"/>
      <c r="W2" s="109"/>
      <c r="X2" s="109"/>
      <c r="Y2" s="109"/>
      <c r="Z2" s="109"/>
      <c r="AA2" s="109"/>
      <c r="AB2" s="109"/>
      <c r="AC2" s="107"/>
      <c r="AD2" s="107"/>
      <c r="AE2" s="107"/>
      <c r="AF2" s="107"/>
      <c r="AG2" s="107"/>
      <c r="AH2" s="107"/>
      <c r="AI2" s="109"/>
      <c r="AJ2" s="109"/>
      <c r="AK2" s="109"/>
      <c r="AL2" s="109"/>
      <c r="AM2" s="109"/>
      <c r="AN2" s="109"/>
      <c r="AO2" s="109"/>
      <c r="AP2" s="109"/>
      <c r="AQ2" s="109"/>
      <c r="AR2" s="109"/>
      <c r="AS2" s="109"/>
      <c r="AT2" s="110" t="s">
        <v>1775</v>
      </c>
    </row>
    <row r="3" spans="1:46" s="95" customFormat="1" ht="27.75" customHeight="1">
      <c r="A3" s="112" t="s">
        <v>570</v>
      </c>
      <c r="B3" s="113"/>
      <c r="C3" s="113"/>
      <c r="D3" s="4"/>
      <c r="E3" s="4"/>
      <c r="F3" s="4"/>
      <c r="G3" s="4"/>
      <c r="H3" s="4"/>
      <c r="I3" s="4"/>
      <c r="J3" s="4"/>
      <c r="K3" s="4"/>
      <c r="L3" s="4"/>
      <c r="M3" s="4"/>
      <c r="N3" s="4"/>
      <c r="O3" s="4"/>
      <c r="P3" s="100"/>
      <c r="Q3" s="4"/>
      <c r="R3" s="4"/>
      <c r="S3" s="4"/>
      <c r="T3" s="4"/>
      <c r="U3" s="4"/>
      <c r="V3" s="4"/>
      <c r="W3" s="100"/>
      <c r="X3" s="100"/>
      <c r="Y3" s="100"/>
      <c r="Z3" s="100"/>
      <c r="AA3" s="100"/>
      <c r="AB3" s="100"/>
      <c r="AC3" s="4"/>
      <c r="AD3" s="4"/>
      <c r="AE3" s="4"/>
      <c r="AF3" s="4"/>
      <c r="AG3" s="4"/>
      <c r="AH3" s="4"/>
      <c r="AI3" s="100"/>
      <c r="AJ3" s="100"/>
      <c r="AK3" s="100"/>
      <c r="AL3" s="100"/>
      <c r="AM3" s="100"/>
      <c r="AN3" s="100"/>
      <c r="AO3" s="100"/>
      <c r="AP3" s="100"/>
      <c r="AQ3" s="100"/>
      <c r="AR3" s="100"/>
      <c r="AS3" s="100"/>
      <c r="AT3" s="114"/>
    </row>
    <row r="4" spans="1:46" ht="26.25" customHeight="1">
      <c r="A4" s="68" t="s">
        <v>1327</v>
      </c>
      <c r="B4" s="69"/>
      <c r="C4" s="69"/>
      <c r="D4" s="69"/>
      <c r="E4" s="69"/>
      <c r="F4" s="69"/>
      <c r="G4" s="69"/>
      <c r="H4" s="69"/>
      <c r="I4" s="69"/>
      <c r="J4" s="69"/>
      <c r="K4" s="69"/>
      <c r="L4" s="69"/>
      <c r="M4" s="69"/>
      <c r="N4" s="69"/>
      <c r="O4" s="69"/>
      <c r="P4" s="71"/>
      <c r="Q4" s="69"/>
      <c r="R4" s="69"/>
      <c r="S4" s="69"/>
      <c r="T4" s="69"/>
      <c r="U4" s="69"/>
      <c r="V4" s="69"/>
      <c r="W4" s="71"/>
      <c r="X4" s="71"/>
      <c r="Y4" s="71"/>
      <c r="Z4" s="71"/>
      <c r="AA4" s="71"/>
      <c r="AB4" s="71"/>
      <c r="AC4" s="69"/>
      <c r="AD4" s="69"/>
      <c r="AE4" s="69"/>
      <c r="AF4" s="69"/>
      <c r="AG4" s="69"/>
      <c r="AH4" s="69"/>
      <c r="AI4" s="71"/>
      <c r="AJ4" s="71"/>
      <c r="AK4" s="71"/>
      <c r="AL4" s="71"/>
      <c r="AM4" s="71"/>
      <c r="AN4" s="71"/>
      <c r="AO4" s="71"/>
      <c r="AP4" s="71"/>
      <c r="AQ4" s="71"/>
      <c r="AR4" s="71"/>
      <c r="AS4" s="71"/>
      <c r="AT4" s="72" t="s">
        <v>1328</v>
      </c>
    </row>
    <row r="5" spans="1:46" s="116" customFormat="1" ht="21" customHeight="1">
      <c r="A5" s="1169" t="s">
        <v>571</v>
      </c>
      <c r="B5" s="115" t="s">
        <v>572</v>
      </c>
      <c r="C5" s="115"/>
      <c r="D5" s="115"/>
      <c r="E5" s="115"/>
      <c r="F5" s="115"/>
      <c r="G5" s="115"/>
      <c r="H5" s="115"/>
      <c r="I5" s="115"/>
      <c r="J5" s="115"/>
      <c r="K5" s="115"/>
      <c r="L5" s="115"/>
      <c r="M5" s="115"/>
      <c r="N5" s="115" t="s">
        <v>573</v>
      </c>
      <c r="O5" s="115"/>
      <c r="P5" s="115"/>
      <c r="Q5" s="115"/>
      <c r="R5" s="115"/>
      <c r="S5" s="115"/>
      <c r="T5" s="115"/>
      <c r="U5" s="115"/>
      <c r="V5" s="115"/>
      <c r="W5" s="115"/>
      <c r="X5" s="115"/>
      <c r="Y5" s="115"/>
      <c r="Z5" s="115" t="s">
        <v>574</v>
      </c>
      <c r="AA5" s="115"/>
      <c r="AB5" s="115"/>
      <c r="AC5" s="115"/>
      <c r="AD5" s="115"/>
      <c r="AE5" s="115"/>
      <c r="AF5" s="115"/>
      <c r="AG5" s="115"/>
      <c r="AH5" s="115"/>
      <c r="AI5" s="115"/>
      <c r="AJ5" s="115"/>
      <c r="AK5" s="115"/>
      <c r="AL5" s="1170" t="s">
        <v>575</v>
      </c>
      <c r="AM5" s="1171"/>
      <c r="AN5" s="1172"/>
      <c r="AO5" s="1170" t="s">
        <v>576</v>
      </c>
      <c r="AP5" s="1171"/>
      <c r="AQ5" s="1172"/>
      <c r="AR5" s="1176" t="s">
        <v>577</v>
      </c>
      <c r="AS5" s="1177"/>
      <c r="AT5" s="1178"/>
    </row>
    <row r="6" spans="1:46" s="116" customFormat="1" ht="21">
      <c r="A6" s="1169"/>
      <c r="B6" s="115" t="s">
        <v>578</v>
      </c>
      <c r="C6" s="115"/>
      <c r="D6" s="115"/>
      <c r="E6" s="115" t="s">
        <v>579</v>
      </c>
      <c r="F6" s="115"/>
      <c r="G6" s="115"/>
      <c r="H6" s="115" t="s">
        <v>580</v>
      </c>
      <c r="I6" s="115"/>
      <c r="J6" s="115"/>
      <c r="K6" s="115" t="s">
        <v>581</v>
      </c>
      <c r="L6" s="115"/>
      <c r="M6" s="115"/>
      <c r="N6" s="115" t="s">
        <v>578</v>
      </c>
      <c r="O6" s="115"/>
      <c r="P6" s="115"/>
      <c r="Q6" s="115" t="s">
        <v>579</v>
      </c>
      <c r="R6" s="115"/>
      <c r="S6" s="115"/>
      <c r="T6" s="115" t="s">
        <v>580</v>
      </c>
      <c r="U6" s="115"/>
      <c r="V6" s="115"/>
      <c r="W6" s="115" t="s">
        <v>581</v>
      </c>
      <c r="X6" s="115"/>
      <c r="Y6" s="115"/>
      <c r="Z6" s="115" t="s">
        <v>578</v>
      </c>
      <c r="AA6" s="115"/>
      <c r="AB6" s="115"/>
      <c r="AC6" s="115" t="s">
        <v>579</v>
      </c>
      <c r="AD6" s="115"/>
      <c r="AE6" s="115"/>
      <c r="AF6" s="115" t="s">
        <v>580</v>
      </c>
      <c r="AG6" s="115"/>
      <c r="AH6" s="115"/>
      <c r="AI6" s="115" t="s">
        <v>581</v>
      </c>
      <c r="AJ6" s="115"/>
      <c r="AK6" s="115"/>
      <c r="AL6" s="1173"/>
      <c r="AM6" s="1174"/>
      <c r="AN6" s="1175"/>
      <c r="AO6" s="1173"/>
      <c r="AP6" s="1174"/>
      <c r="AQ6" s="1175"/>
      <c r="AR6" s="1179"/>
      <c r="AS6" s="1180"/>
      <c r="AT6" s="1181"/>
    </row>
    <row r="7" spans="1:46" s="117" customFormat="1" ht="21">
      <c r="A7" s="1169"/>
      <c r="B7" s="74">
        <v>2557</v>
      </c>
      <c r="C7" s="74">
        <v>2558</v>
      </c>
      <c r="D7" s="74">
        <v>2559</v>
      </c>
      <c r="E7" s="74">
        <v>2557</v>
      </c>
      <c r="F7" s="74">
        <v>2558</v>
      </c>
      <c r="G7" s="74">
        <v>2559</v>
      </c>
      <c r="H7" s="74">
        <v>2557</v>
      </c>
      <c r="I7" s="74">
        <v>2558</v>
      </c>
      <c r="J7" s="74">
        <v>2559</v>
      </c>
      <c r="K7" s="74">
        <v>2557</v>
      </c>
      <c r="L7" s="74">
        <v>2558</v>
      </c>
      <c r="M7" s="74">
        <v>2559</v>
      </c>
      <c r="N7" s="74">
        <v>2557</v>
      </c>
      <c r="O7" s="74">
        <v>2558</v>
      </c>
      <c r="P7" s="74">
        <v>2559</v>
      </c>
      <c r="Q7" s="74">
        <v>2557</v>
      </c>
      <c r="R7" s="74">
        <v>2558</v>
      </c>
      <c r="S7" s="74">
        <v>2559</v>
      </c>
      <c r="T7" s="74">
        <v>2557</v>
      </c>
      <c r="U7" s="74">
        <v>2558</v>
      </c>
      <c r="V7" s="74">
        <v>2559</v>
      </c>
      <c r="W7" s="74">
        <v>2557</v>
      </c>
      <c r="X7" s="74">
        <v>2558</v>
      </c>
      <c r="Y7" s="74">
        <v>2559</v>
      </c>
      <c r="Z7" s="74">
        <v>2557</v>
      </c>
      <c r="AA7" s="74">
        <v>2558</v>
      </c>
      <c r="AB7" s="74">
        <v>2559</v>
      </c>
      <c r="AC7" s="74">
        <v>2557</v>
      </c>
      <c r="AD7" s="74">
        <v>2558</v>
      </c>
      <c r="AE7" s="74">
        <v>2559</v>
      </c>
      <c r="AF7" s="74">
        <v>2557</v>
      </c>
      <c r="AG7" s="74">
        <v>2558</v>
      </c>
      <c r="AH7" s="74">
        <v>2559</v>
      </c>
      <c r="AI7" s="74">
        <v>2557</v>
      </c>
      <c r="AJ7" s="74">
        <v>2558</v>
      </c>
      <c r="AK7" s="74">
        <v>2559</v>
      </c>
      <c r="AL7" s="74">
        <v>2557</v>
      </c>
      <c r="AM7" s="74">
        <v>2558</v>
      </c>
      <c r="AN7" s="74">
        <v>2559</v>
      </c>
      <c r="AO7" s="74">
        <v>2557</v>
      </c>
      <c r="AP7" s="74">
        <v>2558</v>
      </c>
      <c r="AQ7" s="74">
        <v>2559</v>
      </c>
      <c r="AR7" s="74">
        <v>2557</v>
      </c>
      <c r="AS7" s="74">
        <v>2558</v>
      </c>
      <c r="AT7" s="74">
        <v>2559</v>
      </c>
    </row>
    <row r="8" spans="1:46" s="117" customFormat="1" ht="21">
      <c r="A8" s="118" t="s">
        <v>582</v>
      </c>
      <c r="B8" s="119"/>
      <c r="C8" s="119"/>
      <c r="D8" s="119"/>
      <c r="E8" s="119"/>
      <c r="F8" s="119"/>
      <c r="G8" s="119"/>
      <c r="H8" s="119"/>
      <c r="I8" s="119"/>
      <c r="J8" s="119"/>
      <c r="K8" s="119"/>
      <c r="L8" s="119"/>
      <c r="M8" s="119"/>
      <c r="N8" s="119">
        <v>3</v>
      </c>
      <c r="O8" s="119">
        <v>2</v>
      </c>
      <c r="P8" s="119">
        <v>2.5</v>
      </c>
      <c r="Q8" s="119">
        <v>7</v>
      </c>
      <c r="R8" s="119">
        <v>6</v>
      </c>
      <c r="S8" s="119">
        <v>6</v>
      </c>
      <c r="T8" s="119">
        <v>2</v>
      </c>
      <c r="U8" s="119">
        <v>2</v>
      </c>
      <c r="V8" s="119">
        <v>2</v>
      </c>
      <c r="W8" s="119"/>
      <c r="X8" s="119"/>
      <c r="Y8" s="119"/>
      <c r="Z8" s="119">
        <v>7</v>
      </c>
      <c r="AA8" s="119">
        <v>7.5</v>
      </c>
      <c r="AB8" s="119">
        <v>7</v>
      </c>
      <c r="AC8" s="119">
        <v>2</v>
      </c>
      <c r="AD8" s="119">
        <v>2</v>
      </c>
      <c r="AE8" s="119">
        <v>3</v>
      </c>
      <c r="AF8" s="119">
        <v>6</v>
      </c>
      <c r="AG8" s="119">
        <v>5</v>
      </c>
      <c r="AH8" s="119">
        <v>5</v>
      </c>
      <c r="AI8" s="119"/>
      <c r="AJ8" s="119"/>
      <c r="AK8" s="119"/>
      <c r="AL8" s="119">
        <v>24</v>
      </c>
      <c r="AM8" s="119">
        <v>23.5</v>
      </c>
      <c r="AN8" s="119">
        <v>24.5</v>
      </c>
      <c r="AO8" s="119">
        <v>3</v>
      </c>
      <c r="AP8" s="119">
        <v>1</v>
      </c>
      <c r="AQ8" s="119">
        <v>1</v>
      </c>
      <c r="AR8" s="119">
        <v>27</v>
      </c>
      <c r="AS8" s="119">
        <v>24.5</v>
      </c>
      <c r="AT8" s="119">
        <v>25.5</v>
      </c>
    </row>
    <row r="9" spans="1:46" s="117" customFormat="1" ht="21">
      <c r="A9" s="118" t="s">
        <v>583</v>
      </c>
      <c r="B9" s="119"/>
      <c r="C9" s="119"/>
      <c r="D9" s="119"/>
      <c r="E9" s="119"/>
      <c r="F9" s="119"/>
      <c r="G9" s="119"/>
      <c r="H9" s="119"/>
      <c r="I9" s="119"/>
      <c r="J9" s="119"/>
      <c r="K9" s="119"/>
      <c r="L9" s="119"/>
      <c r="M9" s="119"/>
      <c r="N9" s="119">
        <v>5</v>
      </c>
      <c r="O9" s="119">
        <v>6</v>
      </c>
      <c r="P9" s="119">
        <v>6</v>
      </c>
      <c r="Q9" s="119">
        <v>1</v>
      </c>
      <c r="R9" s="119">
        <v>1</v>
      </c>
      <c r="S9" s="119"/>
      <c r="T9" s="119">
        <v>3</v>
      </c>
      <c r="U9" s="119">
        <v>3</v>
      </c>
      <c r="V9" s="119">
        <v>3</v>
      </c>
      <c r="W9" s="119"/>
      <c r="X9" s="119"/>
      <c r="Y9" s="119"/>
      <c r="Z9" s="119">
        <v>8</v>
      </c>
      <c r="AA9" s="119">
        <v>9</v>
      </c>
      <c r="AB9" s="119">
        <v>6</v>
      </c>
      <c r="AC9" s="119">
        <v>3</v>
      </c>
      <c r="AD9" s="119">
        <v>3</v>
      </c>
      <c r="AE9" s="119">
        <v>5</v>
      </c>
      <c r="AF9" s="119">
        <v>8</v>
      </c>
      <c r="AG9" s="119">
        <v>7</v>
      </c>
      <c r="AH9" s="119">
        <v>7</v>
      </c>
      <c r="AI9" s="119"/>
      <c r="AJ9" s="119"/>
      <c r="AK9" s="119"/>
      <c r="AL9" s="119">
        <v>25</v>
      </c>
      <c r="AM9" s="119">
        <v>26</v>
      </c>
      <c r="AN9" s="119">
        <v>23</v>
      </c>
      <c r="AO9" s="119">
        <v>3</v>
      </c>
      <c r="AP9" s="119">
        <v>3</v>
      </c>
      <c r="AQ9" s="119">
        <v>4</v>
      </c>
      <c r="AR9" s="119">
        <v>28</v>
      </c>
      <c r="AS9" s="119">
        <v>29</v>
      </c>
      <c r="AT9" s="119">
        <v>27</v>
      </c>
    </row>
    <row r="10" spans="1:46" s="117" customFormat="1" ht="21">
      <c r="A10" s="118" t="s">
        <v>584</v>
      </c>
      <c r="B10" s="119"/>
      <c r="C10" s="119"/>
      <c r="D10" s="119"/>
      <c r="E10" s="119"/>
      <c r="F10" s="119"/>
      <c r="G10" s="119"/>
      <c r="H10" s="119"/>
      <c r="I10" s="119"/>
      <c r="J10" s="119"/>
      <c r="K10" s="119"/>
      <c r="L10" s="119"/>
      <c r="M10" s="119"/>
      <c r="N10" s="119">
        <v>2</v>
      </c>
      <c r="O10" s="119">
        <v>1</v>
      </c>
      <c r="P10" s="120">
        <v>1</v>
      </c>
      <c r="Q10" s="119">
        <v>2</v>
      </c>
      <c r="R10" s="119">
        <v>1</v>
      </c>
      <c r="S10" s="119">
        <v>1</v>
      </c>
      <c r="T10" s="119"/>
      <c r="U10" s="119"/>
      <c r="V10" s="119"/>
      <c r="W10" s="119"/>
      <c r="X10" s="119"/>
      <c r="Y10" s="119"/>
      <c r="Z10" s="119">
        <v>5.5</v>
      </c>
      <c r="AA10" s="119">
        <v>5.5</v>
      </c>
      <c r="AB10" s="119">
        <v>5</v>
      </c>
      <c r="AC10" s="119">
        <v>7</v>
      </c>
      <c r="AD10" s="119">
        <v>7</v>
      </c>
      <c r="AE10" s="119">
        <v>7</v>
      </c>
      <c r="AF10" s="119">
        <v>8</v>
      </c>
      <c r="AG10" s="119">
        <v>9</v>
      </c>
      <c r="AH10" s="119">
        <v>8</v>
      </c>
      <c r="AI10" s="119">
        <v>1</v>
      </c>
      <c r="AJ10" s="119"/>
      <c r="AK10" s="119">
        <v>1</v>
      </c>
      <c r="AL10" s="119">
        <v>25.5</v>
      </c>
      <c r="AM10" s="119">
        <v>22.5</v>
      </c>
      <c r="AN10" s="119">
        <v>23</v>
      </c>
      <c r="AO10" s="119"/>
      <c r="AP10" s="119">
        <v>1</v>
      </c>
      <c r="AQ10" s="120"/>
      <c r="AR10" s="119">
        <v>25.5</v>
      </c>
      <c r="AS10" s="119">
        <v>23.5</v>
      </c>
      <c r="AT10" s="119">
        <v>23</v>
      </c>
    </row>
    <row r="11" spans="1:46" s="117" customFormat="1" ht="21">
      <c r="A11" s="118" t="s">
        <v>585</v>
      </c>
      <c r="B11" s="119"/>
      <c r="C11" s="119"/>
      <c r="D11" s="119"/>
      <c r="E11" s="119">
        <v>1</v>
      </c>
      <c r="F11" s="119">
        <v>1</v>
      </c>
      <c r="G11" s="119">
        <v>1</v>
      </c>
      <c r="H11" s="119"/>
      <c r="I11" s="119"/>
      <c r="J11" s="119"/>
      <c r="K11" s="119"/>
      <c r="L11" s="119"/>
      <c r="M11" s="119"/>
      <c r="N11" s="119">
        <v>4</v>
      </c>
      <c r="O11" s="119">
        <v>4</v>
      </c>
      <c r="P11" s="119">
        <v>4.5</v>
      </c>
      <c r="Q11" s="119">
        <v>5</v>
      </c>
      <c r="R11" s="119">
        <v>4</v>
      </c>
      <c r="S11" s="119">
        <v>3</v>
      </c>
      <c r="T11" s="119">
        <v>2</v>
      </c>
      <c r="U11" s="119">
        <v>2</v>
      </c>
      <c r="V11" s="119">
        <v>2</v>
      </c>
      <c r="W11" s="119"/>
      <c r="X11" s="119"/>
      <c r="Y11" s="119"/>
      <c r="Z11" s="119">
        <v>1</v>
      </c>
      <c r="AA11" s="119">
        <v>1</v>
      </c>
      <c r="AB11" s="119">
        <v>1</v>
      </c>
      <c r="AC11" s="119">
        <v>5</v>
      </c>
      <c r="AD11" s="119">
        <v>5</v>
      </c>
      <c r="AE11" s="119">
        <v>5</v>
      </c>
      <c r="AF11" s="119">
        <v>3</v>
      </c>
      <c r="AG11" s="119">
        <v>3</v>
      </c>
      <c r="AH11" s="119">
        <v>3</v>
      </c>
      <c r="AI11" s="119"/>
      <c r="AJ11" s="119"/>
      <c r="AK11" s="119"/>
      <c r="AL11" s="119">
        <v>16</v>
      </c>
      <c r="AM11" s="119">
        <v>17</v>
      </c>
      <c r="AN11" s="119">
        <v>16.5</v>
      </c>
      <c r="AO11" s="119">
        <v>5</v>
      </c>
      <c r="AP11" s="119">
        <v>3</v>
      </c>
      <c r="AQ11" s="119">
        <v>3</v>
      </c>
      <c r="AR11" s="119">
        <v>21</v>
      </c>
      <c r="AS11" s="119">
        <v>20</v>
      </c>
      <c r="AT11" s="119">
        <v>19.5</v>
      </c>
    </row>
    <row r="12" spans="1:46" s="117" customFormat="1" ht="21">
      <c r="A12" s="118" t="s">
        <v>586</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v>2</v>
      </c>
      <c r="AA12" s="119">
        <v>1</v>
      </c>
      <c r="AB12" s="119">
        <v>1</v>
      </c>
      <c r="AC12" s="119">
        <v>5</v>
      </c>
      <c r="AD12" s="119">
        <v>4</v>
      </c>
      <c r="AE12" s="119">
        <v>3</v>
      </c>
      <c r="AF12" s="119">
        <v>7</v>
      </c>
      <c r="AG12" s="119">
        <v>8</v>
      </c>
      <c r="AH12" s="119">
        <v>9</v>
      </c>
      <c r="AI12" s="119"/>
      <c r="AJ12" s="119"/>
      <c r="AK12" s="119"/>
      <c r="AL12" s="119">
        <v>14</v>
      </c>
      <c r="AM12" s="119">
        <v>12</v>
      </c>
      <c r="AN12" s="119">
        <v>12</v>
      </c>
      <c r="AO12" s="119"/>
      <c r="AP12" s="119">
        <v>1</v>
      </c>
      <c r="AQ12" s="119">
        <v>1</v>
      </c>
      <c r="AR12" s="119">
        <v>14</v>
      </c>
      <c r="AS12" s="119">
        <v>13</v>
      </c>
      <c r="AT12" s="119">
        <v>13</v>
      </c>
    </row>
    <row r="13" spans="1:46" s="117" customFormat="1" ht="21">
      <c r="A13" s="118" t="s">
        <v>587</v>
      </c>
      <c r="B13" s="119">
        <v>1</v>
      </c>
      <c r="C13" s="119">
        <v>1</v>
      </c>
      <c r="D13" s="119"/>
      <c r="E13" s="119"/>
      <c r="F13" s="119"/>
      <c r="G13" s="119"/>
      <c r="H13" s="119"/>
      <c r="I13" s="119"/>
      <c r="J13" s="119"/>
      <c r="K13" s="119"/>
      <c r="L13" s="119"/>
      <c r="M13" s="119"/>
      <c r="N13" s="119">
        <v>3</v>
      </c>
      <c r="O13" s="119">
        <v>3</v>
      </c>
      <c r="P13" s="119">
        <v>4</v>
      </c>
      <c r="Q13" s="119"/>
      <c r="R13" s="119"/>
      <c r="S13" s="119"/>
      <c r="T13" s="119">
        <v>1</v>
      </c>
      <c r="U13" s="119">
        <v>1</v>
      </c>
      <c r="V13" s="119">
        <v>1</v>
      </c>
      <c r="W13" s="119"/>
      <c r="X13" s="119"/>
      <c r="Y13" s="119"/>
      <c r="Z13" s="119">
        <v>2</v>
      </c>
      <c r="AA13" s="119">
        <v>3</v>
      </c>
      <c r="AB13" s="119">
        <v>3</v>
      </c>
      <c r="AC13" s="119">
        <v>4</v>
      </c>
      <c r="AD13" s="119">
        <v>4</v>
      </c>
      <c r="AE13" s="119">
        <v>4</v>
      </c>
      <c r="AF13" s="119">
        <v>4</v>
      </c>
      <c r="AG13" s="119">
        <v>3</v>
      </c>
      <c r="AH13" s="119">
        <v>3</v>
      </c>
      <c r="AI13" s="119"/>
      <c r="AJ13" s="119"/>
      <c r="AK13" s="119"/>
      <c r="AL13" s="119">
        <v>14</v>
      </c>
      <c r="AM13" s="119">
        <v>15</v>
      </c>
      <c r="AN13" s="119">
        <v>15</v>
      </c>
      <c r="AO13" s="119">
        <v>1</v>
      </c>
      <c r="AP13" s="119"/>
      <c r="AQ13" s="119"/>
      <c r="AR13" s="119">
        <v>15</v>
      </c>
      <c r="AS13" s="119">
        <v>15</v>
      </c>
      <c r="AT13" s="119">
        <v>15</v>
      </c>
    </row>
    <row r="14" spans="1:46" s="117" customFormat="1" ht="21">
      <c r="A14" s="121" t="s">
        <v>588</v>
      </c>
      <c r="B14" s="119">
        <v>2</v>
      </c>
      <c r="C14" s="119">
        <v>2</v>
      </c>
      <c r="D14" s="119">
        <v>2</v>
      </c>
      <c r="E14" s="119"/>
      <c r="F14" s="119"/>
      <c r="G14" s="119"/>
      <c r="H14" s="119"/>
      <c r="I14" s="119"/>
      <c r="J14" s="119"/>
      <c r="K14" s="119"/>
      <c r="L14" s="119"/>
      <c r="M14" s="119"/>
      <c r="N14" s="119">
        <v>15</v>
      </c>
      <c r="O14" s="119">
        <v>15</v>
      </c>
      <c r="P14" s="119">
        <v>12</v>
      </c>
      <c r="Q14" s="119">
        <v>2</v>
      </c>
      <c r="R14" s="119">
        <v>1.5</v>
      </c>
      <c r="S14" s="119">
        <v>3</v>
      </c>
      <c r="T14" s="119">
        <v>1</v>
      </c>
      <c r="U14" s="119">
        <v>1</v>
      </c>
      <c r="V14" s="119">
        <v>1</v>
      </c>
      <c r="W14" s="119"/>
      <c r="X14" s="119"/>
      <c r="Y14" s="119"/>
      <c r="Z14" s="119">
        <v>9</v>
      </c>
      <c r="AA14" s="119">
        <v>9</v>
      </c>
      <c r="AB14" s="119">
        <v>9</v>
      </c>
      <c r="AC14" s="119">
        <v>10</v>
      </c>
      <c r="AD14" s="119">
        <v>11</v>
      </c>
      <c r="AE14" s="119">
        <v>11</v>
      </c>
      <c r="AF14" s="119">
        <v>3</v>
      </c>
      <c r="AG14" s="119">
        <v>3</v>
      </c>
      <c r="AH14" s="119">
        <v>3</v>
      </c>
      <c r="AI14" s="119"/>
      <c r="AJ14" s="119"/>
      <c r="AK14" s="119"/>
      <c r="AL14" s="119">
        <v>37</v>
      </c>
      <c r="AM14" s="119">
        <v>37.5</v>
      </c>
      <c r="AN14" s="119">
        <v>36</v>
      </c>
      <c r="AO14" s="119">
        <v>5</v>
      </c>
      <c r="AP14" s="119">
        <v>5</v>
      </c>
      <c r="AQ14" s="119">
        <v>5</v>
      </c>
      <c r="AR14" s="119">
        <v>42</v>
      </c>
      <c r="AS14" s="119">
        <v>42.5</v>
      </c>
      <c r="AT14" s="119">
        <v>41</v>
      </c>
    </row>
    <row r="15" spans="1:46" s="117" customFormat="1" ht="21">
      <c r="A15" s="121" t="s">
        <v>589</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v>1</v>
      </c>
      <c r="AA15" s="119">
        <v>1</v>
      </c>
      <c r="AB15" s="119">
        <v>1</v>
      </c>
      <c r="AC15" s="119">
        <v>1</v>
      </c>
      <c r="AD15" s="119">
        <v>1</v>
      </c>
      <c r="AE15" s="119">
        <v>1</v>
      </c>
      <c r="AF15" s="119"/>
      <c r="AG15" s="119"/>
      <c r="AH15" s="119"/>
      <c r="AI15" s="119"/>
      <c r="AJ15" s="119"/>
      <c r="AK15" s="119"/>
      <c r="AL15" s="119">
        <v>2</v>
      </c>
      <c r="AM15" s="119">
        <v>2</v>
      </c>
      <c r="AN15" s="119">
        <v>2</v>
      </c>
      <c r="AO15" s="119"/>
      <c r="AP15" s="119"/>
      <c r="AQ15" s="119"/>
      <c r="AR15" s="119">
        <v>2</v>
      </c>
      <c r="AS15" s="119">
        <v>2</v>
      </c>
      <c r="AT15" s="119">
        <v>2</v>
      </c>
    </row>
    <row r="16" spans="1:46" s="117" customFormat="1" ht="23.25">
      <c r="A16" s="122" t="s">
        <v>590</v>
      </c>
      <c r="B16" s="123">
        <v>3</v>
      </c>
      <c r="C16" s="123">
        <v>3</v>
      </c>
      <c r="D16" s="123">
        <v>2</v>
      </c>
      <c r="E16" s="123">
        <v>1</v>
      </c>
      <c r="F16" s="123">
        <v>1</v>
      </c>
      <c r="G16" s="123">
        <v>1</v>
      </c>
      <c r="H16" s="123"/>
      <c r="I16" s="123"/>
      <c r="J16" s="123"/>
      <c r="K16" s="123"/>
      <c r="L16" s="123"/>
      <c r="M16" s="123"/>
      <c r="N16" s="123">
        <v>32</v>
      </c>
      <c r="O16" s="123">
        <v>31</v>
      </c>
      <c r="P16" s="124">
        <v>30</v>
      </c>
      <c r="Q16" s="123">
        <v>17</v>
      </c>
      <c r="R16" s="123">
        <v>13.5</v>
      </c>
      <c r="S16" s="123">
        <v>13</v>
      </c>
      <c r="T16" s="123">
        <v>9</v>
      </c>
      <c r="U16" s="123">
        <v>9</v>
      </c>
      <c r="V16" s="123">
        <v>9</v>
      </c>
      <c r="W16" s="123"/>
      <c r="X16" s="123"/>
      <c r="Y16" s="123"/>
      <c r="Z16" s="123">
        <v>35.5</v>
      </c>
      <c r="AA16" s="123">
        <v>37</v>
      </c>
      <c r="AB16" s="123">
        <v>33</v>
      </c>
      <c r="AC16" s="123">
        <v>37</v>
      </c>
      <c r="AD16" s="123">
        <v>37</v>
      </c>
      <c r="AE16" s="123">
        <v>39</v>
      </c>
      <c r="AF16" s="123">
        <v>39</v>
      </c>
      <c r="AG16" s="123">
        <v>38</v>
      </c>
      <c r="AH16" s="123">
        <v>38</v>
      </c>
      <c r="AI16" s="123">
        <v>1</v>
      </c>
      <c r="AJ16" s="123"/>
      <c r="AK16" s="123">
        <v>1</v>
      </c>
      <c r="AL16" s="123">
        <v>157.5</v>
      </c>
      <c r="AM16" s="123">
        <v>155.5</v>
      </c>
      <c r="AN16" s="123">
        <v>152</v>
      </c>
      <c r="AO16" s="123">
        <v>17</v>
      </c>
      <c r="AP16" s="123">
        <v>14</v>
      </c>
      <c r="AQ16" s="124">
        <v>14</v>
      </c>
      <c r="AR16" s="123">
        <v>174.5</v>
      </c>
      <c r="AS16" s="123">
        <v>169.5</v>
      </c>
      <c r="AT16" s="125">
        <v>166</v>
      </c>
    </row>
    <row r="17" spans="1:46" s="47" customFormat="1" ht="23.25">
      <c r="A17" s="81" t="s">
        <v>1863</v>
      </c>
      <c r="B17" s="82"/>
      <c r="C17" s="82"/>
      <c r="D17" s="82"/>
      <c r="E17" s="82"/>
      <c r="F17" s="82"/>
      <c r="G17" s="82"/>
      <c r="H17" s="82"/>
      <c r="I17" s="82"/>
      <c r="J17" s="82"/>
      <c r="K17" s="82"/>
      <c r="L17" s="82"/>
      <c r="M17" s="82"/>
      <c r="N17" s="82"/>
      <c r="O17" s="83"/>
      <c r="P17" s="82"/>
      <c r="Q17" s="82"/>
      <c r="R17" s="82"/>
      <c r="S17" s="82"/>
      <c r="T17" s="82"/>
      <c r="U17" s="82"/>
      <c r="V17" s="82"/>
      <c r="W17" s="85"/>
      <c r="X17" s="85"/>
      <c r="Y17" s="82"/>
      <c r="Z17" s="85"/>
      <c r="AA17" s="85"/>
      <c r="AB17" s="82"/>
      <c r="AC17" s="82"/>
      <c r="AD17" s="82"/>
      <c r="AE17" s="82"/>
      <c r="AF17" s="82"/>
      <c r="AG17" s="82"/>
      <c r="AH17" s="82"/>
      <c r="AI17" s="85"/>
      <c r="AJ17" s="85"/>
      <c r="AK17" s="82"/>
      <c r="AL17" s="85"/>
      <c r="AM17" s="85"/>
      <c r="AN17" s="85"/>
      <c r="AO17" s="85"/>
      <c r="AP17" s="85"/>
      <c r="AQ17" s="85"/>
      <c r="AR17" s="85"/>
      <c r="AS17" s="85"/>
      <c r="AT17" s="86" t="s">
        <v>1864</v>
      </c>
    </row>
    <row r="18" spans="1:46" s="127" customFormat="1" ht="23.25" customHeight="1">
      <c r="A18" s="126" t="s">
        <v>591</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1"/>
    </row>
    <row r="19" spans="1:46" s="127" customFormat="1" ht="23.25" customHeight="1">
      <c r="A19" s="128" t="s">
        <v>592</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30"/>
    </row>
    <row r="20" spans="1:46" s="47" customFormat="1" ht="23.25">
      <c r="A20" s="89" t="s">
        <v>593</v>
      </c>
      <c r="B20" s="90"/>
      <c r="C20" s="90"/>
      <c r="D20" s="90"/>
      <c r="E20" s="90"/>
      <c r="F20" s="90"/>
      <c r="G20" s="90"/>
      <c r="H20" s="90"/>
      <c r="I20" s="90"/>
      <c r="J20" s="90"/>
      <c r="K20" s="90"/>
      <c r="L20" s="90"/>
      <c r="M20" s="90"/>
      <c r="N20" s="90"/>
      <c r="O20" s="90"/>
      <c r="P20" s="90"/>
      <c r="Q20" s="90"/>
      <c r="R20" s="667"/>
      <c r="S20" s="90"/>
      <c r="T20" s="90"/>
      <c r="U20" s="90"/>
      <c r="V20" s="90"/>
      <c r="W20" s="92"/>
      <c r="X20" s="92"/>
      <c r="Y20" s="92"/>
      <c r="Z20" s="92"/>
      <c r="AA20" s="92"/>
      <c r="AB20" s="92"/>
      <c r="AC20" s="90"/>
      <c r="AD20" s="90"/>
      <c r="AE20" s="90"/>
      <c r="AF20" s="90"/>
      <c r="AG20" s="90"/>
      <c r="AH20" s="90"/>
      <c r="AI20" s="92"/>
      <c r="AJ20" s="92"/>
      <c r="AK20" s="92"/>
      <c r="AL20" s="92"/>
      <c r="AM20" s="92"/>
      <c r="AN20" s="92"/>
      <c r="AO20" s="92"/>
      <c r="AP20" s="92"/>
      <c r="AQ20" s="92"/>
      <c r="AR20" s="92"/>
      <c r="AS20" s="92"/>
      <c r="AT20" s="131" t="s">
        <v>594</v>
      </c>
    </row>
    <row r="21" spans="1:46" s="47" customFormat="1" ht="23.25">
      <c r="A21" s="94" t="s">
        <v>595</v>
      </c>
      <c r="P21" s="95"/>
      <c r="W21" s="95"/>
      <c r="X21" s="95"/>
      <c r="Y21" s="95"/>
      <c r="Z21" s="95"/>
      <c r="AA21" s="95"/>
      <c r="AB21" s="95"/>
      <c r="AI21" s="95"/>
      <c r="AJ21" s="95"/>
      <c r="AK21" s="95"/>
      <c r="AL21" s="95"/>
      <c r="AM21" s="95"/>
      <c r="AN21" s="95"/>
      <c r="AO21" s="95"/>
      <c r="AP21" s="95"/>
      <c r="AQ21" s="95"/>
      <c r="AR21" s="95"/>
      <c r="AS21" s="95"/>
      <c r="AT21" s="132" t="s">
        <v>596</v>
      </c>
    </row>
    <row r="22" spans="1:46" s="47" customFormat="1" ht="23.25">
      <c r="A22" s="133"/>
      <c r="B22" s="98"/>
      <c r="C22" s="98"/>
      <c r="D22" s="98"/>
      <c r="E22" s="98"/>
      <c r="F22" s="98"/>
      <c r="G22" s="98"/>
      <c r="H22" s="98"/>
      <c r="I22" s="98"/>
      <c r="J22" s="98"/>
      <c r="K22" s="98"/>
      <c r="L22" s="98"/>
      <c r="M22" s="98"/>
      <c r="N22" s="98"/>
      <c r="O22" s="98"/>
      <c r="P22" s="100"/>
      <c r="Q22" s="98"/>
      <c r="R22" s="98"/>
      <c r="S22" s="98"/>
      <c r="T22" s="98"/>
      <c r="U22" s="98"/>
      <c r="V22" s="98"/>
      <c r="W22" s="100"/>
      <c r="X22" s="100"/>
      <c r="Y22" s="100"/>
      <c r="Z22" s="100"/>
      <c r="AA22" s="100"/>
      <c r="AB22" s="100"/>
      <c r="AC22" s="98"/>
      <c r="AD22" s="98"/>
      <c r="AE22" s="98"/>
      <c r="AF22" s="98"/>
      <c r="AG22" s="98"/>
      <c r="AH22" s="98"/>
      <c r="AI22" s="100"/>
      <c r="AJ22" s="100"/>
      <c r="AK22" s="100"/>
      <c r="AL22" s="100"/>
      <c r="AM22" s="100"/>
      <c r="AN22" s="100"/>
      <c r="AO22" s="100"/>
      <c r="AP22" s="100"/>
      <c r="AQ22" s="100"/>
      <c r="AR22" s="100"/>
      <c r="AS22" s="100"/>
      <c r="AT22" s="101" t="s">
        <v>597</v>
      </c>
    </row>
    <row r="23" spans="1:3" s="47" customFormat="1" ht="23.25">
      <c r="A23" s="1160"/>
      <c r="B23" s="1160"/>
      <c r="C23" s="1160"/>
    </row>
  </sheetData>
  <sheetProtection/>
  <mergeCells count="5">
    <mergeCell ref="A5:A7"/>
    <mergeCell ref="AL5:AN6"/>
    <mergeCell ref="AO5:AQ6"/>
    <mergeCell ref="AR5:AT6"/>
    <mergeCell ref="A23:C23"/>
  </mergeCells>
  <printOptions/>
  <pageMargins left="0.984251968503937" right="1.220472440944882" top="0.984251968503937" bottom="0.984251968503937" header="0.5118110236220472" footer="0.5118110236220472"/>
  <pageSetup firstPageNumber="17" useFirstPageNumber="1" fitToHeight="0" fitToWidth="1" horizontalDpi="1200" verticalDpi="1200" orientation="landscape" paperSize="9" scale="49" r:id="rId2"/>
  <headerFooter alignWithMargins="0">
    <oddFooter>&amp;Cหน้า 1-&amp;P</oddFooter>
  </headerFooter>
  <drawing r:id="rId1"/>
</worksheet>
</file>

<file path=xl/worksheets/sheet6.xml><?xml version="1.0" encoding="utf-8"?>
<worksheet xmlns="http://schemas.openxmlformats.org/spreadsheetml/2006/main" xmlns:r="http://schemas.openxmlformats.org/officeDocument/2006/relationships">
  <sheetPr codeName="Sheet75">
    <tabColor rgb="FF92D050"/>
    <pageSetUpPr fitToPage="1"/>
  </sheetPr>
  <dimension ref="A1:BD294"/>
  <sheetViews>
    <sheetView zoomScaleSheetLayoutView="100" zoomScalePageLayoutView="0" workbookViewId="0" topLeftCell="A1">
      <pane ySplit="6" topLeftCell="A7" activePane="bottomLeft" state="frozen"/>
      <selection pane="topLeft" activeCell="I16" sqref="I16"/>
      <selection pane="bottomLeft" activeCell="E12" sqref="E12"/>
    </sheetView>
  </sheetViews>
  <sheetFormatPr defaultColWidth="9.33203125" defaultRowHeight="21"/>
  <cols>
    <col min="1" max="1" width="6.83203125" style="575" customWidth="1"/>
    <col min="2" max="2" width="50.83203125" style="576" customWidth="1"/>
    <col min="3" max="3" width="31.83203125" style="577" customWidth="1"/>
    <col min="4" max="5" width="12.83203125" style="578" customWidth="1"/>
    <col min="6" max="9" width="14.83203125" style="579" customWidth="1"/>
    <col min="10" max="10" width="24.5" style="580" customWidth="1"/>
    <col min="11" max="56" width="10.66015625" style="568" customWidth="1"/>
    <col min="57" max="16384" width="9.33203125" style="568" customWidth="1"/>
  </cols>
  <sheetData>
    <row r="1" spans="1:10" s="139" customFormat="1" ht="29.25" customHeight="1">
      <c r="A1" s="134" t="s">
        <v>1331</v>
      </c>
      <c r="B1" s="135"/>
      <c r="C1" s="135"/>
      <c r="D1" s="136"/>
      <c r="E1" s="136"/>
      <c r="F1" s="137"/>
      <c r="G1" s="137"/>
      <c r="H1" s="137"/>
      <c r="I1" s="137"/>
      <c r="J1" s="138"/>
    </row>
    <row r="2" spans="1:10" s="139" customFormat="1" ht="23.25" customHeight="1">
      <c r="A2" s="140" t="s">
        <v>598</v>
      </c>
      <c r="B2" s="141"/>
      <c r="C2" s="141"/>
      <c r="D2" s="142"/>
      <c r="E2" s="142"/>
      <c r="F2" s="142"/>
      <c r="G2" s="142"/>
      <c r="H2" s="142"/>
      <c r="I2" s="142"/>
      <c r="J2" s="143"/>
    </row>
    <row r="3" spans="1:10" s="139" customFormat="1" ht="26.25" customHeight="1">
      <c r="A3" s="144" t="s">
        <v>599</v>
      </c>
      <c r="B3" s="145"/>
      <c r="C3" s="145"/>
      <c r="D3" s="146"/>
      <c r="E3" s="146"/>
      <c r="F3" s="147"/>
      <c r="G3" s="147"/>
      <c r="H3" s="147"/>
      <c r="I3" s="147"/>
      <c r="J3" s="148"/>
    </row>
    <row r="4" spans="1:56" s="155" customFormat="1" ht="23.25">
      <c r="A4" s="149" t="s">
        <v>1332</v>
      </c>
      <c r="B4" s="150"/>
      <c r="C4" s="151"/>
      <c r="D4" s="152"/>
      <c r="E4" s="152"/>
      <c r="F4" s="152"/>
      <c r="G4" s="152"/>
      <c r="H4" s="152"/>
      <c r="I4" s="152"/>
      <c r="J4" s="153" t="s">
        <v>1333</v>
      </c>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row>
    <row r="5" spans="1:56" s="155" customFormat="1" ht="23.25" customHeight="1">
      <c r="A5" s="1183" t="s">
        <v>600</v>
      </c>
      <c r="B5" s="1182" t="s">
        <v>601</v>
      </c>
      <c r="C5" s="1182" t="s">
        <v>602</v>
      </c>
      <c r="D5" s="1184" t="s">
        <v>603</v>
      </c>
      <c r="E5" s="1184" t="s">
        <v>604</v>
      </c>
      <c r="F5" s="1185" t="s">
        <v>605</v>
      </c>
      <c r="G5" s="5" t="s">
        <v>606</v>
      </c>
      <c r="H5" s="156"/>
      <c r="I5" s="156"/>
      <c r="J5" s="1182" t="s">
        <v>607</v>
      </c>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row>
    <row r="6" spans="1:10" ht="21">
      <c r="A6" s="1183"/>
      <c r="B6" s="1182"/>
      <c r="C6" s="1182"/>
      <c r="D6" s="1184"/>
      <c r="E6" s="1184"/>
      <c r="F6" s="1185"/>
      <c r="G6" s="5">
        <v>2557</v>
      </c>
      <c r="H6" s="5">
        <v>2558</v>
      </c>
      <c r="I6" s="5">
        <v>2559</v>
      </c>
      <c r="J6" s="1182"/>
    </row>
    <row r="7" spans="1:10" ht="21">
      <c r="A7" s="157"/>
      <c r="B7" s="158"/>
      <c r="C7" s="159"/>
      <c r="D7" s="160"/>
      <c r="E7" s="160"/>
      <c r="F7" s="161" t="s">
        <v>2093</v>
      </c>
      <c r="G7" s="161" t="s">
        <v>1495</v>
      </c>
      <c r="H7" s="161" t="s">
        <v>1456</v>
      </c>
      <c r="I7" s="806" t="s">
        <v>2094</v>
      </c>
      <c r="J7" s="162"/>
    </row>
    <row r="8" spans="1:10" ht="21">
      <c r="A8" s="163"/>
      <c r="B8" s="164"/>
      <c r="C8" s="165"/>
      <c r="D8" s="166"/>
      <c r="E8" s="166"/>
      <c r="F8" s="167">
        <v>276234925.2</v>
      </c>
      <c r="G8" s="167">
        <v>58569119.83615919</v>
      </c>
      <c r="H8" s="167">
        <v>84082085.44699545</v>
      </c>
      <c r="I8" s="807">
        <f>SUM(I9:I294)</f>
        <v>35437157.83892601</v>
      </c>
      <c r="J8" s="168"/>
    </row>
    <row r="9" spans="1:10" ht="42">
      <c r="A9" s="569">
        <v>371</v>
      </c>
      <c r="B9" s="570" t="s">
        <v>614</v>
      </c>
      <c r="C9" s="571" t="s">
        <v>612</v>
      </c>
      <c r="D9" s="572">
        <v>39755</v>
      </c>
      <c r="E9" s="572">
        <v>41578</v>
      </c>
      <c r="F9" s="573">
        <v>420000</v>
      </c>
      <c r="G9" s="573">
        <v>3442.6229508196725</v>
      </c>
      <c r="H9" s="573">
        <v>0</v>
      </c>
      <c r="I9" s="573">
        <v>0</v>
      </c>
      <c r="J9" s="574" t="s">
        <v>611</v>
      </c>
    </row>
    <row r="10" spans="1:10" ht="42">
      <c r="A10" s="569">
        <v>120</v>
      </c>
      <c r="B10" s="570" t="s">
        <v>652</v>
      </c>
      <c r="C10" s="571" t="s">
        <v>630</v>
      </c>
      <c r="D10" s="572">
        <v>40695</v>
      </c>
      <c r="E10" s="572">
        <v>42308</v>
      </c>
      <c r="F10" s="573">
        <v>675000</v>
      </c>
      <c r="G10" s="573">
        <v>75000</v>
      </c>
      <c r="H10" s="573">
        <v>75000</v>
      </c>
      <c r="I10" s="573">
        <v>6250</v>
      </c>
      <c r="J10" s="574" t="s">
        <v>611</v>
      </c>
    </row>
    <row r="11" spans="1:10" ht="42">
      <c r="A11" s="569">
        <v>121</v>
      </c>
      <c r="B11" s="570" t="s">
        <v>653</v>
      </c>
      <c r="C11" s="571" t="s">
        <v>608</v>
      </c>
      <c r="D11" s="572">
        <v>40848</v>
      </c>
      <c r="E11" s="572">
        <v>41943</v>
      </c>
      <c r="F11" s="573">
        <v>426000</v>
      </c>
      <c r="G11" s="573">
        <v>71000</v>
      </c>
      <c r="H11" s="573">
        <v>5916.666666666666</v>
      </c>
      <c r="I11" s="573">
        <v>0</v>
      </c>
      <c r="J11" s="574" t="s">
        <v>611</v>
      </c>
    </row>
    <row r="12" spans="1:10" ht="42">
      <c r="A12" s="569">
        <v>123</v>
      </c>
      <c r="B12" s="570" t="s">
        <v>654</v>
      </c>
      <c r="C12" s="571" t="s">
        <v>617</v>
      </c>
      <c r="D12" s="572">
        <v>40848</v>
      </c>
      <c r="E12" s="572">
        <v>41943</v>
      </c>
      <c r="F12" s="573">
        <v>426000</v>
      </c>
      <c r="G12" s="573">
        <v>94657.2</v>
      </c>
      <c r="H12" s="573">
        <v>7888.0999999999985</v>
      </c>
      <c r="I12" s="573">
        <v>0</v>
      </c>
      <c r="J12" s="574" t="s">
        <v>611</v>
      </c>
    </row>
    <row r="13" spans="1:10" ht="42">
      <c r="A13" s="569">
        <v>124</v>
      </c>
      <c r="B13" s="570" t="s">
        <v>655</v>
      </c>
      <c r="C13" s="571" t="s">
        <v>644</v>
      </c>
      <c r="D13" s="572">
        <v>40848</v>
      </c>
      <c r="E13" s="572">
        <v>41943</v>
      </c>
      <c r="F13" s="573">
        <v>426000</v>
      </c>
      <c r="G13" s="573">
        <v>71000</v>
      </c>
      <c r="H13" s="573">
        <v>5916.666666666666</v>
      </c>
      <c r="I13" s="573">
        <v>0</v>
      </c>
      <c r="J13" s="574" t="s">
        <v>611</v>
      </c>
    </row>
    <row r="14" spans="1:10" ht="42">
      <c r="A14" s="569">
        <v>125</v>
      </c>
      <c r="B14" s="570" t="s">
        <v>656</v>
      </c>
      <c r="C14" s="571" t="s">
        <v>657</v>
      </c>
      <c r="D14" s="572">
        <v>40848</v>
      </c>
      <c r="E14" s="572">
        <v>42155</v>
      </c>
      <c r="F14" s="573">
        <v>580000</v>
      </c>
      <c r="G14" s="573">
        <v>79090.90909090909</v>
      </c>
      <c r="H14" s="573">
        <v>52727.27272727273</v>
      </c>
      <c r="I14" s="573">
        <v>0</v>
      </c>
      <c r="J14" s="574" t="s">
        <v>611</v>
      </c>
    </row>
    <row r="15" spans="1:10" ht="21">
      <c r="A15" s="569">
        <v>51</v>
      </c>
      <c r="B15" s="570" t="s">
        <v>659</v>
      </c>
      <c r="C15" s="571" t="s">
        <v>660</v>
      </c>
      <c r="D15" s="572">
        <v>41153</v>
      </c>
      <c r="E15" s="572">
        <v>41943</v>
      </c>
      <c r="F15" s="573">
        <v>389000</v>
      </c>
      <c r="G15" s="573">
        <v>179538.46153846156</v>
      </c>
      <c r="H15" s="573">
        <v>14961.538461538463</v>
      </c>
      <c r="I15" s="573">
        <v>0</v>
      </c>
      <c r="J15" s="574" t="s">
        <v>661</v>
      </c>
    </row>
    <row r="16" spans="1:10" ht="63">
      <c r="A16" s="569">
        <v>54</v>
      </c>
      <c r="B16" s="570" t="s">
        <v>662</v>
      </c>
      <c r="C16" s="571" t="s">
        <v>663</v>
      </c>
      <c r="D16" s="572">
        <v>41153</v>
      </c>
      <c r="E16" s="572">
        <v>41578</v>
      </c>
      <c r="F16" s="573">
        <v>150000</v>
      </c>
      <c r="G16" s="573">
        <v>10714.285714285714</v>
      </c>
      <c r="H16" s="573">
        <v>0</v>
      </c>
      <c r="I16" s="573">
        <v>0</v>
      </c>
      <c r="J16" s="574" t="s">
        <v>619</v>
      </c>
    </row>
    <row r="17" spans="1:10" ht="42">
      <c r="A17" s="569">
        <v>5510130006</v>
      </c>
      <c r="B17" s="570" t="s">
        <v>667</v>
      </c>
      <c r="C17" s="571" t="s">
        <v>1075</v>
      </c>
      <c r="D17" s="572">
        <v>41061</v>
      </c>
      <c r="E17" s="572">
        <v>42155</v>
      </c>
      <c r="F17" s="573">
        <v>20000</v>
      </c>
      <c r="G17" s="573">
        <v>3333.333333333333</v>
      </c>
      <c r="H17" s="573">
        <v>2222.222222222222</v>
      </c>
      <c r="I17" s="573">
        <v>0</v>
      </c>
      <c r="J17" s="574" t="s">
        <v>668</v>
      </c>
    </row>
    <row r="18" spans="1:10" ht="21">
      <c r="A18" s="569">
        <v>5410130002</v>
      </c>
      <c r="B18" s="570" t="s">
        <v>669</v>
      </c>
      <c r="C18" s="571" t="s">
        <v>670</v>
      </c>
      <c r="D18" s="572">
        <v>41061</v>
      </c>
      <c r="E18" s="572">
        <v>41790</v>
      </c>
      <c r="F18" s="573">
        <v>20000</v>
      </c>
      <c r="G18" s="573">
        <v>3333.333333333333</v>
      </c>
      <c r="H18" s="573">
        <v>0</v>
      </c>
      <c r="I18" s="573">
        <v>0</v>
      </c>
      <c r="J18" s="574" t="s">
        <v>668</v>
      </c>
    </row>
    <row r="19" spans="1:10" ht="42">
      <c r="A19" s="569">
        <v>5510130019</v>
      </c>
      <c r="B19" s="570" t="s">
        <v>671</v>
      </c>
      <c r="C19" s="571" t="s">
        <v>640</v>
      </c>
      <c r="D19" s="572">
        <v>41214</v>
      </c>
      <c r="E19" s="572">
        <v>42309</v>
      </c>
      <c r="F19" s="573">
        <v>20000</v>
      </c>
      <c r="G19" s="573">
        <v>3333.333333333333</v>
      </c>
      <c r="H19" s="573">
        <v>3333.333333333333</v>
      </c>
      <c r="I19" s="573">
        <v>277.77777777777777</v>
      </c>
      <c r="J19" s="574" t="s">
        <v>668</v>
      </c>
    </row>
    <row r="20" spans="1:10" ht="42">
      <c r="A20" s="569">
        <v>5310130031</v>
      </c>
      <c r="B20" s="570" t="s">
        <v>672</v>
      </c>
      <c r="C20" s="571" t="s">
        <v>608</v>
      </c>
      <c r="D20" s="572">
        <v>41214</v>
      </c>
      <c r="E20" s="572">
        <v>42309</v>
      </c>
      <c r="F20" s="573">
        <v>20000</v>
      </c>
      <c r="G20" s="573">
        <v>3333.333333333333</v>
      </c>
      <c r="H20" s="573">
        <v>3333.333333333333</v>
      </c>
      <c r="I20" s="573">
        <v>277.77777777777777</v>
      </c>
      <c r="J20" s="574" t="s">
        <v>668</v>
      </c>
    </row>
    <row r="21" spans="1:10" ht="42">
      <c r="A21" s="569">
        <v>160</v>
      </c>
      <c r="B21" s="570" t="s">
        <v>506</v>
      </c>
      <c r="C21" s="571" t="s">
        <v>620</v>
      </c>
      <c r="D21" s="572">
        <v>41091</v>
      </c>
      <c r="E21" s="572">
        <v>41608</v>
      </c>
      <c r="F21" s="573">
        <v>13000</v>
      </c>
      <c r="G21" s="573">
        <v>509.90588235294126</v>
      </c>
      <c r="H21" s="573">
        <v>0</v>
      </c>
      <c r="I21" s="573">
        <v>0</v>
      </c>
      <c r="J21" s="574" t="s">
        <v>621</v>
      </c>
    </row>
    <row r="22" spans="1:10" ht="21">
      <c r="A22" s="569">
        <v>161</v>
      </c>
      <c r="B22" s="570" t="s">
        <v>529</v>
      </c>
      <c r="C22" s="571" t="s">
        <v>620</v>
      </c>
      <c r="D22" s="572">
        <v>41030</v>
      </c>
      <c r="E22" s="572">
        <v>41670</v>
      </c>
      <c r="F22" s="573">
        <v>13000</v>
      </c>
      <c r="G22" s="573">
        <v>1238.095238095238</v>
      </c>
      <c r="H22" s="573">
        <v>0</v>
      </c>
      <c r="I22" s="573">
        <v>0</v>
      </c>
      <c r="J22" s="574" t="s">
        <v>621</v>
      </c>
    </row>
    <row r="23" spans="1:10" ht="42">
      <c r="A23" s="569">
        <v>162</v>
      </c>
      <c r="B23" s="570" t="s">
        <v>684</v>
      </c>
      <c r="C23" s="571" t="s">
        <v>651</v>
      </c>
      <c r="D23" s="572">
        <v>41061</v>
      </c>
      <c r="E23" s="572">
        <v>41698</v>
      </c>
      <c r="F23" s="573">
        <v>13000</v>
      </c>
      <c r="G23" s="573">
        <v>1031.952380952381</v>
      </c>
      <c r="H23" s="573">
        <v>0</v>
      </c>
      <c r="I23" s="573">
        <v>0</v>
      </c>
      <c r="J23" s="574" t="s">
        <v>621</v>
      </c>
    </row>
    <row r="24" spans="1:10" ht="63">
      <c r="A24" s="569">
        <v>165</v>
      </c>
      <c r="B24" s="570" t="s">
        <v>685</v>
      </c>
      <c r="C24" s="571" t="s">
        <v>623</v>
      </c>
      <c r="D24" s="572">
        <v>41334</v>
      </c>
      <c r="E24" s="572">
        <v>41578</v>
      </c>
      <c r="F24" s="573">
        <v>37000</v>
      </c>
      <c r="G24" s="573"/>
      <c r="H24" s="573"/>
      <c r="I24" s="573"/>
      <c r="J24" s="574" t="s">
        <v>626</v>
      </c>
    </row>
    <row r="25" spans="1:10" ht="63">
      <c r="A25" s="569">
        <v>166</v>
      </c>
      <c r="B25" s="570" t="s">
        <v>686</v>
      </c>
      <c r="C25" s="571" t="s">
        <v>639</v>
      </c>
      <c r="D25" s="572">
        <v>41334</v>
      </c>
      <c r="E25" s="572">
        <v>42063</v>
      </c>
      <c r="F25" s="573">
        <v>200000</v>
      </c>
      <c r="G25" s="573">
        <v>100000</v>
      </c>
      <c r="H25" s="573">
        <v>41666.66666666667</v>
      </c>
      <c r="I25" s="573">
        <v>0</v>
      </c>
      <c r="J25" s="574" t="s">
        <v>683</v>
      </c>
    </row>
    <row r="26" spans="1:10" ht="63">
      <c r="A26" s="569">
        <v>167</v>
      </c>
      <c r="B26" s="570" t="s">
        <v>687</v>
      </c>
      <c r="C26" s="571" t="s">
        <v>623</v>
      </c>
      <c r="D26" s="572">
        <v>41334</v>
      </c>
      <c r="E26" s="572">
        <v>41578</v>
      </c>
      <c r="F26" s="573">
        <v>38680</v>
      </c>
      <c r="G26" s="573"/>
      <c r="H26" s="573"/>
      <c r="I26" s="573"/>
      <c r="J26" s="574" t="s">
        <v>624</v>
      </c>
    </row>
    <row r="27" spans="1:10" ht="63">
      <c r="A27" s="569">
        <v>168</v>
      </c>
      <c r="B27" s="570" t="s">
        <v>688</v>
      </c>
      <c r="C27" s="571" t="s">
        <v>623</v>
      </c>
      <c r="D27" s="572">
        <v>41334</v>
      </c>
      <c r="E27" s="572">
        <v>41578</v>
      </c>
      <c r="F27" s="573">
        <v>38850</v>
      </c>
      <c r="G27" s="573"/>
      <c r="H27" s="573"/>
      <c r="I27" s="573"/>
      <c r="J27" s="574" t="s">
        <v>626</v>
      </c>
    </row>
    <row r="28" spans="1:10" ht="42">
      <c r="A28" s="569">
        <v>169</v>
      </c>
      <c r="B28" s="570" t="s">
        <v>689</v>
      </c>
      <c r="C28" s="571" t="s">
        <v>636</v>
      </c>
      <c r="D28" s="572">
        <v>41426</v>
      </c>
      <c r="E28" s="572">
        <v>41790</v>
      </c>
      <c r="F28" s="573">
        <v>100000</v>
      </c>
      <c r="G28" s="573">
        <v>39999.99999999999</v>
      </c>
      <c r="H28" s="573">
        <v>0</v>
      </c>
      <c r="I28" s="573">
        <v>0</v>
      </c>
      <c r="J28" s="574" t="s">
        <v>690</v>
      </c>
    </row>
    <row r="29" spans="1:10" ht="42">
      <c r="A29" s="569">
        <v>170</v>
      </c>
      <c r="B29" s="570" t="s">
        <v>691</v>
      </c>
      <c r="C29" s="571" t="s">
        <v>692</v>
      </c>
      <c r="D29" s="572">
        <v>41306</v>
      </c>
      <c r="E29" s="572">
        <v>42035</v>
      </c>
      <c r="F29" s="573">
        <v>200000</v>
      </c>
      <c r="G29" s="573">
        <v>100000</v>
      </c>
      <c r="H29" s="573">
        <v>33333.33333333333</v>
      </c>
      <c r="I29" s="573">
        <v>0</v>
      </c>
      <c r="J29" s="574" t="s">
        <v>683</v>
      </c>
    </row>
    <row r="30" spans="1:10" ht="42">
      <c r="A30" s="569">
        <v>171</v>
      </c>
      <c r="B30" s="570" t="s">
        <v>693</v>
      </c>
      <c r="C30" s="571" t="s">
        <v>694</v>
      </c>
      <c r="D30" s="572">
        <v>41395</v>
      </c>
      <c r="E30" s="572">
        <v>41670</v>
      </c>
      <c r="F30" s="573">
        <v>13000</v>
      </c>
      <c r="G30" s="573">
        <v>2888.8888888888887</v>
      </c>
      <c r="H30" s="573">
        <v>0</v>
      </c>
      <c r="I30" s="573">
        <v>0</v>
      </c>
      <c r="J30" s="574" t="s">
        <v>621</v>
      </c>
    </row>
    <row r="31" spans="1:10" ht="63">
      <c r="A31" s="569">
        <v>172</v>
      </c>
      <c r="B31" s="570" t="s">
        <v>695</v>
      </c>
      <c r="C31" s="571" t="s">
        <v>623</v>
      </c>
      <c r="D31" s="572">
        <v>41487</v>
      </c>
      <c r="E31" s="572">
        <v>42035</v>
      </c>
      <c r="F31" s="573">
        <v>38800</v>
      </c>
      <c r="G31" s="573"/>
      <c r="H31" s="573"/>
      <c r="I31" s="573"/>
      <c r="J31" s="574" t="s">
        <v>624</v>
      </c>
    </row>
    <row r="32" spans="1:10" ht="42">
      <c r="A32" s="569">
        <v>173</v>
      </c>
      <c r="B32" s="570" t="s">
        <v>696</v>
      </c>
      <c r="C32" s="571" t="s">
        <v>623</v>
      </c>
      <c r="D32" s="572">
        <v>41487</v>
      </c>
      <c r="E32" s="572">
        <v>41729</v>
      </c>
      <c r="F32" s="573">
        <v>37500</v>
      </c>
      <c r="G32" s="573"/>
      <c r="H32" s="573"/>
      <c r="I32" s="573"/>
      <c r="J32" s="574" t="s">
        <v>626</v>
      </c>
    </row>
    <row r="33" spans="1:10" ht="42">
      <c r="A33" s="569">
        <v>174</v>
      </c>
      <c r="B33" s="570" t="s">
        <v>697</v>
      </c>
      <c r="C33" s="571" t="s">
        <v>623</v>
      </c>
      <c r="D33" s="572">
        <v>41518</v>
      </c>
      <c r="E33" s="572">
        <v>41882</v>
      </c>
      <c r="F33" s="573">
        <v>60000</v>
      </c>
      <c r="G33" s="573"/>
      <c r="H33" s="573"/>
      <c r="I33" s="573"/>
      <c r="J33" s="574" t="s">
        <v>698</v>
      </c>
    </row>
    <row r="34" spans="1:10" ht="42">
      <c r="A34" s="569">
        <v>175</v>
      </c>
      <c r="B34" s="570" t="s">
        <v>699</v>
      </c>
      <c r="C34" s="571" t="s">
        <v>623</v>
      </c>
      <c r="D34" s="572">
        <v>41518</v>
      </c>
      <c r="E34" s="572">
        <v>41882</v>
      </c>
      <c r="F34" s="573">
        <v>59800</v>
      </c>
      <c r="G34" s="573"/>
      <c r="H34" s="573"/>
      <c r="I34" s="573"/>
      <c r="J34" s="574" t="s">
        <v>698</v>
      </c>
    </row>
    <row r="35" spans="1:10" ht="42">
      <c r="A35" s="569">
        <v>176</v>
      </c>
      <c r="B35" s="570" t="s">
        <v>700</v>
      </c>
      <c r="C35" s="571" t="s">
        <v>664</v>
      </c>
      <c r="D35" s="572">
        <v>41518</v>
      </c>
      <c r="E35" s="572">
        <v>41973</v>
      </c>
      <c r="F35" s="573">
        <v>199810</v>
      </c>
      <c r="G35" s="573">
        <v>159848</v>
      </c>
      <c r="H35" s="573">
        <v>26641.333333333332</v>
      </c>
      <c r="I35" s="573">
        <v>0</v>
      </c>
      <c r="J35" s="574" t="s">
        <v>701</v>
      </c>
    </row>
    <row r="36" spans="1:10" ht="42">
      <c r="A36" s="569">
        <v>177</v>
      </c>
      <c r="B36" s="570" t="s">
        <v>702</v>
      </c>
      <c r="C36" s="571" t="s">
        <v>623</v>
      </c>
      <c r="D36" s="572">
        <v>41609</v>
      </c>
      <c r="E36" s="572">
        <v>41973</v>
      </c>
      <c r="F36" s="573">
        <v>50000</v>
      </c>
      <c r="G36" s="573"/>
      <c r="H36" s="573"/>
      <c r="I36" s="573"/>
      <c r="J36" s="574" t="s">
        <v>624</v>
      </c>
    </row>
    <row r="37" spans="1:10" ht="42">
      <c r="A37" s="569">
        <v>178</v>
      </c>
      <c r="B37" s="570" t="s">
        <v>703</v>
      </c>
      <c r="C37" s="571" t="s">
        <v>677</v>
      </c>
      <c r="D37" s="572">
        <v>41699</v>
      </c>
      <c r="E37" s="572">
        <v>42063</v>
      </c>
      <c r="F37" s="573">
        <v>188900</v>
      </c>
      <c r="G37" s="573">
        <v>110191.66666666667</v>
      </c>
      <c r="H37" s="573">
        <v>78708.33333333334</v>
      </c>
      <c r="I37" s="573">
        <v>0</v>
      </c>
      <c r="J37" s="574" t="s">
        <v>683</v>
      </c>
    </row>
    <row r="38" spans="1:10" ht="63">
      <c r="A38" s="569">
        <v>180</v>
      </c>
      <c r="B38" s="570" t="s">
        <v>704</v>
      </c>
      <c r="C38" s="571" t="s">
        <v>623</v>
      </c>
      <c r="D38" s="572">
        <v>41730</v>
      </c>
      <c r="E38" s="572">
        <v>41973</v>
      </c>
      <c r="F38" s="573">
        <v>28000</v>
      </c>
      <c r="G38" s="573"/>
      <c r="H38" s="573"/>
      <c r="I38" s="573"/>
      <c r="J38" s="574" t="s">
        <v>626</v>
      </c>
    </row>
    <row r="39" spans="1:10" ht="63">
      <c r="A39" s="569">
        <v>181</v>
      </c>
      <c r="B39" s="570" t="s">
        <v>705</v>
      </c>
      <c r="C39" s="571" t="s">
        <v>623</v>
      </c>
      <c r="D39" s="572">
        <v>41730</v>
      </c>
      <c r="E39" s="572">
        <v>42035</v>
      </c>
      <c r="F39" s="573">
        <v>30000</v>
      </c>
      <c r="G39" s="573"/>
      <c r="H39" s="573"/>
      <c r="I39" s="573"/>
      <c r="J39" s="574" t="s">
        <v>626</v>
      </c>
    </row>
    <row r="40" spans="1:10" ht="42">
      <c r="A40" s="569">
        <v>182</v>
      </c>
      <c r="B40" s="570" t="s">
        <v>706</v>
      </c>
      <c r="C40" s="571" t="s">
        <v>616</v>
      </c>
      <c r="D40" s="572">
        <v>41852</v>
      </c>
      <c r="E40" s="572">
        <v>42582</v>
      </c>
      <c r="F40" s="573">
        <v>200000</v>
      </c>
      <c r="G40" s="573">
        <v>16666.666666666664</v>
      </c>
      <c r="H40" s="573">
        <v>100000</v>
      </c>
      <c r="I40" s="573">
        <v>83333.33333333334</v>
      </c>
      <c r="J40" s="574" t="s">
        <v>683</v>
      </c>
    </row>
    <row r="41" spans="1:10" ht="42">
      <c r="A41" s="569">
        <v>183</v>
      </c>
      <c r="B41" s="570" t="s">
        <v>707</v>
      </c>
      <c r="C41" s="571" t="s">
        <v>708</v>
      </c>
      <c r="D41" s="572">
        <v>41883</v>
      </c>
      <c r="E41" s="572">
        <v>42613</v>
      </c>
      <c r="F41" s="573">
        <v>200000</v>
      </c>
      <c r="G41" s="573">
        <v>8333.333333333332</v>
      </c>
      <c r="H41" s="573">
        <v>100000</v>
      </c>
      <c r="I41" s="573">
        <v>91666.66666666666</v>
      </c>
      <c r="J41" s="574" t="s">
        <v>690</v>
      </c>
    </row>
    <row r="42" spans="1:10" ht="42">
      <c r="A42" s="569">
        <v>184</v>
      </c>
      <c r="B42" s="570" t="s">
        <v>709</v>
      </c>
      <c r="C42" s="571" t="s">
        <v>620</v>
      </c>
      <c r="D42" s="572">
        <v>41852</v>
      </c>
      <c r="E42" s="572">
        <v>42216</v>
      </c>
      <c r="F42" s="573">
        <v>13000</v>
      </c>
      <c r="G42" s="573">
        <v>1083.3333333333333</v>
      </c>
      <c r="H42" s="573">
        <v>5416.666666666667</v>
      </c>
      <c r="I42" s="573">
        <v>0</v>
      </c>
      <c r="J42" s="574" t="s">
        <v>621</v>
      </c>
    </row>
    <row r="43" spans="1:10" ht="42">
      <c r="A43" s="569">
        <v>185</v>
      </c>
      <c r="B43" s="570" t="s">
        <v>710</v>
      </c>
      <c r="C43" s="571" t="s">
        <v>620</v>
      </c>
      <c r="D43" s="572">
        <v>41852</v>
      </c>
      <c r="E43" s="572">
        <v>42216</v>
      </c>
      <c r="F43" s="573">
        <v>13000</v>
      </c>
      <c r="G43" s="573">
        <v>1083.3333333333333</v>
      </c>
      <c r="H43" s="573">
        <v>5416.666666666667</v>
      </c>
      <c r="I43" s="573">
        <v>0</v>
      </c>
      <c r="J43" s="574" t="s">
        <v>621</v>
      </c>
    </row>
    <row r="44" spans="1:10" ht="42">
      <c r="A44" s="569">
        <v>186</v>
      </c>
      <c r="B44" s="570" t="s">
        <v>969</v>
      </c>
      <c r="C44" s="571" t="s">
        <v>620</v>
      </c>
      <c r="D44" s="572">
        <v>42005</v>
      </c>
      <c r="E44" s="572">
        <v>42369</v>
      </c>
      <c r="F44" s="573">
        <v>13000</v>
      </c>
      <c r="G44" s="573">
        <v>0</v>
      </c>
      <c r="H44" s="573">
        <v>4875</v>
      </c>
      <c r="I44" s="573">
        <v>1625</v>
      </c>
      <c r="J44" s="574" t="s">
        <v>621</v>
      </c>
    </row>
    <row r="45" spans="1:10" ht="21">
      <c r="A45" s="569">
        <v>187</v>
      </c>
      <c r="B45" s="570" t="s">
        <v>970</v>
      </c>
      <c r="C45" s="571" t="s">
        <v>620</v>
      </c>
      <c r="D45" s="572">
        <v>42005</v>
      </c>
      <c r="E45" s="572">
        <v>42369</v>
      </c>
      <c r="F45" s="573">
        <v>13000</v>
      </c>
      <c r="G45" s="573">
        <v>0</v>
      </c>
      <c r="H45" s="573">
        <v>4875</v>
      </c>
      <c r="I45" s="573">
        <v>1625</v>
      </c>
      <c r="J45" s="574" t="s">
        <v>621</v>
      </c>
    </row>
    <row r="46" spans="1:10" ht="21">
      <c r="A46" s="569">
        <v>188</v>
      </c>
      <c r="B46" s="570" t="s">
        <v>971</v>
      </c>
      <c r="C46" s="571" t="s">
        <v>739</v>
      </c>
      <c r="D46" s="572">
        <v>42036</v>
      </c>
      <c r="E46" s="572">
        <v>42400</v>
      </c>
      <c r="F46" s="573">
        <v>13000</v>
      </c>
      <c r="G46" s="573">
        <v>0</v>
      </c>
      <c r="H46" s="573">
        <v>4333.333333333333</v>
      </c>
      <c r="I46" s="573">
        <v>2166.6666666666665</v>
      </c>
      <c r="J46" s="574" t="s">
        <v>621</v>
      </c>
    </row>
    <row r="47" spans="1:10" ht="63">
      <c r="A47" s="569">
        <v>189</v>
      </c>
      <c r="B47" s="570" t="s">
        <v>972</v>
      </c>
      <c r="C47" s="571" t="s">
        <v>623</v>
      </c>
      <c r="D47" s="572">
        <v>42064</v>
      </c>
      <c r="E47" s="572">
        <v>42428</v>
      </c>
      <c r="F47" s="573">
        <v>50000</v>
      </c>
      <c r="G47" s="573"/>
      <c r="H47" s="573"/>
      <c r="I47" s="573"/>
      <c r="J47" s="574" t="s">
        <v>624</v>
      </c>
    </row>
    <row r="48" spans="1:10" ht="63">
      <c r="A48" s="569">
        <v>190</v>
      </c>
      <c r="B48" s="570" t="s">
        <v>973</v>
      </c>
      <c r="C48" s="571" t="s">
        <v>623</v>
      </c>
      <c r="D48" s="572">
        <v>42095</v>
      </c>
      <c r="E48" s="572">
        <v>42338</v>
      </c>
      <c r="F48" s="573">
        <v>38850</v>
      </c>
      <c r="G48" s="573"/>
      <c r="H48" s="573"/>
      <c r="I48" s="573"/>
      <c r="J48" s="574" t="s">
        <v>626</v>
      </c>
    </row>
    <row r="49" spans="1:10" ht="42">
      <c r="A49" s="569">
        <v>62</v>
      </c>
      <c r="B49" s="570" t="s">
        <v>711</v>
      </c>
      <c r="C49" s="571" t="s">
        <v>638</v>
      </c>
      <c r="D49" s="572">
        <v>41000</v>
      </c>
      <c r="E49" s="572">
        <v>41729</v>
      </c>
      <c r="F49" s="573">
        <v>396000</v>
      </c>
      <c r="G49" s="573">
        <v>99000</v>
      </c>
      <c r="H49" s="573">
        <v>0</v>
      </c>
      <c r="I49" s="573">
        <v>0</v>
      </c>
      <c r="J49" s="574" t="s">
        <v>619</v>
      </c>
    </row>
    <row r="50" spans="1:10" ht="63">
      <c r="A50" s="569">
        <v>64</v>
      </c>
      <c r="B50" s="570" t="s">
        <v>712</v>
      </c>
      <c r="C50" s="571" t="s">
        <v>616</v>
      </c>
      <c r="D50" s="572">
        <v>41000</v>
      </c>
      <c r="E50" s="572">
        <v>41729</v>
      </c>
      <c r="F50" s="573">
        <v>400000</v>
      </c>
      <c r="G50" s="573">
        <v>100000</v>
      </c>
      <c r="H50" s="573">
        <v>0</v>
      </c>
      <c r="I50" s="573">
        <v>0</v>
      </c>
      <c r="J50" s="574" t="s">
        <v>619</v>
      </c>
    </row>
    <row r="51" spans="1:10" ht="42">
      <c r="A51" s="569">
        <v>65</v>
      </c>
      <c r="B51" s="570" t="s">
        <v>713</v>
      </c>
      <c r="C51" s="571" t="s">
        <v>682</v>
      </c>
      <c r="D51" s="572">
        <v>41000</v>
      </c>
      <c r="E51" s="572">
        <v>41729</v>
      </c>
      <c r="F51" s="573">
        <v>364000</v>
      </c>
      <c r="G51" s="573">
        <v>91000</v>
      </c>
      <c r="H51" s="573">
        <v>0</v>
      </c>
      <c r="I51" s="573">
        <v>0</v>
      </c>
      <c r="J51" s="574" t="s">
        <v>661</v>
      </c>
    </row>
    <row r="52" spans="1:10" ht="42">
      <c r="A52" s="569">
        <v>67</v>
      </c>
      <c r="B52" s="570" t="s">
        <v>714</v>
      </c>
      <c r="C52" s="571" t="s">
        <v>715</v>
      </c>
      <c r="D52" s="572">
        <v>41153</v>
      </c>
      <c r="E52" s="572">
        <v>41882</v>
      </c>
      <c r="F52" s="573">
        <v>460000</v>
      </c>
      <c r="G52" s="573">
        <v>210833.3333333333</v>
      </c>
      <c r="H52" s="573">
        <v>0</v>
      </c>
      <c r="I52" s="573">
        <v>0</v>
      </c>
      <c r="J52" s="574" t="s">
        <v>661</v>
      </c>
    </row>
    <row r="53" spans="1:10" ht="42">
      <c r="A53" s="569">
        <v>68</v>
      </c>
      <c r="B53" s="570" t="s">
        <v>387</v>
      </c>
      <c r="C53" s="571" t="s">
        <v>632</v>
      </c>
      <c r="D53" s="572">
        <v>41153</v>
      </c>
      <c r="E53" s="572">
        <v>41882</v>
      </c>
      <c r="F53" s="573">
        <v>446000</v>
      </c>
      <c r="G53" s="573">
        <v>204416.66666666666</v>
      </c>
      <c r="H53" s="573">
        <v>0</v>
      </c>
      <c r="I53" s="573">
        <v>0</v>
      </c>
      <c r="J53" s="574" t="s">
        <v>661</v>
      </c>
    </row>
    <row r="54" spans="1:10" ht="42">
      <c r="A54" s="569">
        <v>69</v>
      </c>
      <c r="B54" s="570" t="s">
        <v>716</v>
      </c>
      <c r="C54" s="571" t="s">
        <v>660</v>
      </c>
      <c r="D54" s="572">
        <v>41153</v>
      </c>
      <c r="E54" s="572">
        <v>41882</v>
      </c>
      <c r="F54" s="573">
        <v>389000</v>
      </c>
      <c r="G54" s="573">
        <v>178291.66666666666</v>
      </c>
      <c r="H54" s="573">
        <v>0</v>
      </c>
      <c r="I54" s="573">
        <v>0</v>
      </c>
      <c r="J54" s="574" t="s">
        <v>661</v>
      </c>
    </row>
    <row r="55" spans="1:10" ht="42">
      <c r="A55" s="569">
        <v>70</v>
      </c>
      <c r="B55" s="570" t="s">
        <v>717</v>
      </c>
      <c r="C55" s="571" t="s">
        <v>718</v>
      </c>
      <c r="D55" s="572">
        <v>41153</v>
      </c>
      <c r="E55" s="572">
        <v>41882</v>
      </c>
      <c r="F55" s="573">
        <v>460000</v>
      </c>
      <c r="G55" s="573">
        <v>210833.3333333333</v>
      </c>
      <c r="H55" s="573">
        <v>0</v>
      </c>
      <c r="I55" s="573">
        <v>0</v>
      </c>
      <c r="J55" s="574" t="s">
        <v>661</v>
      </c>
    </row>
    <row r="56" spans="1:10" ht="42">
      <c r="A56" s="569">
        <v>74</v>
      </c>
      <c r="B56" s="570" t="s">
        <v>719</v>
      </c>
      <c r="C56" s="571" t="s">
        <v>720</v>
      </c>
      <c r="D56" s="572">
        <v>41153</v>
      </c>
      <c r="E56" s="572">
        <v>41882</v>
      </c>
      <c r="F56" s="573">
        <v>400000</v>
      </c>
      <c r="G56" s="573">
        <v>183333.3333333333</v>
      </c>
      <c r="H56" s="573">
        <v>0</v>
      </c>
      <c r="I56" s="573">
        <v>0</v>
      </c>
      <c r="J56" s="574" t="s">
        <v>619</v>
      </c>
    </row>
    <row r="57" spans="1:10" ht="63">
      <c r="A57" s="569">
        <v>76</v>
      </c>
      <c r="B57" s="570" t="s">
        <v>721</v>
      </c>
      <c r="C57" s="571" t="s">
        <v>677</v>
      </c>
      <c r="D57" s="572">
        <v>41153</v>
      </c>
      <c r="E57" s="572">
        <v>41882</v>
      </c>
      <c r="F57" s="573">
        <v>400000</v>
      </c>
      <c r="G57" s="573">
        <v>183333.3333333333</v>
      </c>
      <c r="H57" s="573">
        <v>0</v>
      </c>
      <c r="I57" s="573">
        <v>0</v>
      </c>
      <c r="J57" s="574" t="s">
        <v>619</v>
      </c>
    </row>
    <row r="58" spans="1:10" ht="42">
      <c r="A58" s="569">
        <v>77</v>
      </c>
      <c r="B58" s="570" t="s">
        <v>722</v>
      </c>
      <c r="C58" s="571" t="s">
        <v>681</v>
      </c>
      <c r="D58" s="572">
        <v>41153</v>
      </c>
      <c r="E58" s="572">
        <v>41882</v>
      </c>
      <c r="F58" s="573">
        <v>400000</v>
      </c>
      <c r="G58" s="573">
        <v>183333.3333333333</v>
      </c>
      <c r="H58" s="573">
        <v>0</v>
      </c>
      <c r="I58" s="573">
        <v>0</v>
      </c>
      <c r="J58" s="574" t="s">
        <v>619</v>
      </c>
    </row>
    <row r="59" spans="1:10" ht="63">
      <c r="A59" s="569">
        <v>87</v>
      </c>
      <c r="B59" s="570" t="s">
        <v>723</v>
      </c>
      <c r="C59" s="571" t="s">
        <v>637</v>
      </c>
      <c r="D59" s="572">
        <v>41487</v>
      </c>
      <c r="E59" s="572">
        <v>42035</v>
      </c>
      <c r="F59" s="573">
        <v>158000</v>
      </c>
      <c r="G59" s="573">
        <v>105333.33333333333</v>
      </c>
      <c r="H59" s="573">
        <v>35111.11111111111</v>
      </c>
      <c r="I59" s="573">
        <v>0</v>
      </c>
      <c r="J59" s="574" t="s">
        <v>619</v>
      </c>
    </row>
    <row r="60" spans="1:10" ht="42">
      <c r="A60" s="569">
        <v>90</v>
      </c>
      <c r="B60" s="570" t="s">
        <v>724</v>
      </c>
      <c r="C60" s="571" t="s">
        <v>725</v>
      </c>
      <c r="D60" s="572">
        <v>41365</v>
      </c>
      <c r="E60" s="572">
        <v>41729</v>
      </c>
      <c r="F60" s="573">
        <v>50000</v>
      </c>
      <c r="G60" s="573">
        <v>25000</v>
      </c>
      <c r="H60" s="573">
        <v>0</v>
      </c>
      <c r="I60" s="573">
        <v>0</v>
      </c>
      <c r="J60" s="574" t="s">
        <v>726</v>
      </c>
    </row>
    <row r="61" spans="1:10" ht="63">
      <c r="A61" s="569">
        <v>92</v>
      </c>
      <c r="B61" s="570" t="s">
        <v>727</v>
      </c>
      <c r="C61" s="571" t="s">
        <v>634</v>
      </c>
      <c r="D61" s="572">
        <v>41518</v>
      </c>
      <c r="E61" s="572">
        <v>42247</v>
      </c>
      <c r="F61" s="573">
        <v>394600</v>
      </c>
      <c r="G61" s="573">
        <v>197300</v>
      </c>
      <c r="H61" s="573">
        <v>180858.3333333333</v>
      </c>
      <c r="I61" s="573">
        <v>0</v>
      </c>
      <c r="J61" s="574" t="s">
        <v>619</v>
      </c>
    </row>
    <row r="62" spans="1:10" ht="42">
      <c r="A62" s="569">
        <v>93</v>
      </c>
      <c r="B62" s="570" t="s">
        <v>728</v>
      </c>
      <c r="C62" s="571" t="s">
        <v>729</v>
      </c>
      <c r="D62" s="572">
        <v>41487</v>
      </c>
      <c r="E62" s="572">
        <v>41851</v>
      </c>
      <c r="F62" s="573">
        <v>50000</v>
      </c>
      <c r="G62" s="573">
        <v>41666.66666666667</v>
      </c>
      <c r="H62" s="573">
        <v>0</v>
      </c>
      <c r="I62" s="573">
        <v>0</v>
      </c>
      <c r="J62" s="574" t="s">
        <v>730</v>
      </c>
    </row>
    <row r="63" spans="1:10" ht="21">
      <c r="A63" s="569">
        <v>96</v>
      </c>
      <c r="B63" s="570" t="s">
        <v>731</v>
      </c>
      <c r="C63" s="571" t="s">
        <v>629</v>
      </c>
      <c r="D63" s="572">
        <v>41609</v>
      </c>
      <c r="E63" s="572">
        <v>42338</v>
      </c>
      <c r="F63" s="573">
        <v>400000</v>
      </c>
      <c r="G63" s="573">
        <v>116666.66666666667</v>
      </c>
      <c r="H63" s="573">
        <v>140000</v>
      </c>
      <c r="I63" s="573">
        <v>23333.33333333333</v>
      </c>
      <c r="J63" s="574" t="s">
        <v>619</v>
      </c>
    </row>
    <row r="64" spans="1:10" ht="63">
      <c r="A64" s="569">
        <v>97</v>
      </c>
      <c r="B64" s="570" t="s">
        <v>732</v>
      </c>
      <c r="C64" s="571" t="s">
        <v>675</v>
      </c>
      <c r="D64" s="572">
        <v>41548</v>
      </c>
      <c r="E64" s="572">
        <v>42277</v>
      </c>
      <c r="F64" s="573">
        <v>400000</v>
      </c>
      <c r="G64" s="573">
        <v>120000</v>
      </c>
      <c r="H64" s="573">
        <v>120000</v>
      </c>
      <c r="I64" s="573">
        <v>0</v>
      </c>
      <c r="J64" s="574" t="s">
        <v>619</v>
      </c>
    </row>
    <row r="65" spans="1:10" ht="42">
      <c r="A65" s="569">
        <v>99</v>
      </c>
      <c r="B65" s="570" t="s">
        <v>733</v>
      </c>
      <c r="C65" s="571" t="s">
        <v>734</v>
      </c>
      <c r="D65" s="572">
        <v>41699</v>
      </c>
      <c r="E65" s="572">
        <v>42063</v>
      </c>
      <c r="F65" s="573">
        <v>50000</v>
      </c>
      <c r="G65" s="573">
        <v>29166.666666666668</v>
      </c>
      <c r="H65" s="573">
        <v>20833.333333333336</v>
      </c>
      <c r="I65" s="573">
        <v>0</v>
      </c>
      <c r="J65" s="574" t="s">
        <v>735</v>
      </c>
    </row>
    <row r="66" spans="1:10" ht="42">
      <c r="A66" s="569">
        <v>100</v>
      </c>
      <c r="B66" s="570" t="s">
        <v>736</v>
      </c>
      <c r="C66" s="571" t="s">
        <v>737</v>
      </c>
      <c r="D66" s="572">
        <v>41760</v>
      </c>
      <c r="E66" s="572">
        <v>42124</v>
      </c>
      <c r="F66" s="573">
        <v>50000</v>
      </c>
      <c r="G66" s="573">
        <v>20833.333333333336</v>
      </c>
      <c r="H66" s="573">
        <v>29166.666666666668</v>
      </c>
      <c r="I66" s="573">
        <v>0</v>
      </c>
      <c r="J66" s="574" t="s">
        <v>735</v>
      </c>
    </row>
    <row r="67" spans="1:10" ht="42">
      <c r="A67" s="569">
        <v>101</v>
      </c>
      <c r="B67" s="570" t="s">
        <v>974</v>
      </c>
      <c r="C67" s="571" t="s">
        <v>610</v>
      </c>
      <c r="D67" s="572">
        <v>41913</v>
      </c>
      <c r="E67" s="572">
        <v>42277</v>
      </c>
      <c r="F67" s="573">
        <v>400000</v>
      </c>
      <c r="G67" s="573">
        <v>0</v>
      </c>
      <c r="H67" s="573">
        <v>280000</v>
      </c>
      <c r="I67" s="573">
        <v>0</v>
      </c>
      <c r="J67" s="574" t="s">
        <v>619</v>
      </c>
    </row>
    <row r="68" spans="1:10" ht="42">
      <c r="A68" s="569">
        <v>102</v>
      </c>
      <c r="B68" s="570" t="s">
        <v>1334</v>
      </c>
      <c r="C68" s="571" t="s">
        <v>625</v>
      </c>
      <c r="D68" s="572">
        <v>41883</v>
      </c>
      <c r="E68" s="572">
        <v>42247</v>
      </c>
      <c r="F68" s="573">
        <v>148340</v>
      </c>
      <c r="G68" s="573">
        <v>12361.666666666666</v>
      </c>
      <c r="H68" s="573">
        <v>135978.3333333333</v>
      </c>
      <c r="I68" s="573">
        <v>0</v>
      </c>
      <c r="J68" s="574" t="s">
        <v>619</v>
      </c>
    </row>
    <row r="69" spans="1:10" ht="63">
      <c r="A69" s="569">
        <v>103</v>
      </c>
      <c r="B69" s="570" t="s">
        <v>738</v>
      </c>
      <c r="C69" s="571" t="s">
        <v>739</v>
      </c>
      <c r="D69" s="572">
        <v>41852</v>
      </c>
      <c r="E69" s="572">
        <v>42216</v>
      </c>
      <c r="F69" s="573">
        <v>187840</v>
      </c>
      <c r="G69" s="573">
        <v>31306.666666666664</v>
      </c>
      <c r="H69" s="573">
        <v>156533.33333333334</v>
      </c>
      <c r="I69" s="573">
        <v>0</v>
      </c>
      <c r="J69" s="574" t="s">
        <v>619</v>
      </c>
    </row>
    <row r="70" spans="1:10" ht="42">
      <c r="A70" s="569">
        <v>104</v>
      </c>
      <c r="B70" s="570" t="s">
        <v>740</v>
      </c>
      <c r="C70" s="571" t="s">
        <v>741</v>
      </c>
      <c r="D70" s="572">
        <v>41730</v>
      </c>
      <c r="E70" s="572">
        <v>42094</v>
      </c>
      <c r="F70" s="573">
        <v>50000</v>
      </c>
      <c r="G70" s="573">
        <v>25000</v>
      </c>
      <c r="H70" s="573">
        <v>25000</v>
      </c>
      <c r="I70" s="573">
        <v>0</v>
      </c>
      <c r="J70" s="574" t="s">
        <v>735</v>
      </c>
    </row>
    <row r="71" spans="1:10" ht="42">
      <c r="A71" s="569">
        <v>105</v>
      </c>
      <c r="B71" s="570" t="s">
        <v>742</v>
      </c>
      <c r="C71" s="571" t="s">
        <v>743</v>
      </c>
      <c r="D71" s="572">
        <v>41791</v>
      </c>
      <c r="E71" s="572">
        <v>42155</v>
      </c>
      <c r="F71" s="573">
        <v>50000</v>
      </c>
      <c r="G71" s="573">
        <v>16666.666666666664</v>
      </c>
      <c r="H71" s="573">
        <v>33333.33333333333</v>
      </c>
      <c r="I71" s="573">
        <v>0</v>
      </c>
      <c r="J71" s="574" t="s">
        <v>735</v>
      </c>
    </row>
    <row r="72" spans="1:10" ht="42">
      <c r="A72" s="569">
        <v>106</v>
      </c>
      <c r="B72" s="570" t="s">
        <v>975</v>
      </c>
      <c r="C72" s="571" t="s">
        <v>715</v>
      </c>
      <c r="D72" s="572">
        <v>41913</v>
      </c>
      <c r="E72" s="572">
        <v>42460</v>
      </c>
      <c r="F72" s="573">
        <v>388000</v>
      </c>
      <c r="G72" s="573">
        <v>0</v>
      </c>
      <c r="H72" s="573">
        <v>194000</v>
      </c>
      <c r="I72" s="573">
        <v>97000</v>
      </c>
      <c r="J72" s="574" t="s">
        <v>619</v>
      </c>
    </row>
    <row r="73" spans="1:10" ht="42">
      <c r="A73" s="569">
        <v>107</v>
      </c>
      <c r="B73" s="570" t="s">
        <v>744</v>
      </c>
      <c r="C73" s="571" t="s">
        <v>636</v>
      </c>
      <c r="D73" s="572">
        <v>41791</v>
      </c>
      <c r="E73" s="572">
        <v>42155</v>
      </c>
      <c r="F73" s="573">
        <v>191400</v>
      </c>
      <c r="G73" s="573">
        <v>63800</v>
      </c>
      <c r="H73" s="573">
        <v>127600</v>
      </c>
      <c r="I73" s="573">
        <v>0</v>
      </c>
      <c r="J73" s="574" t="s">
        <v>619</v>
      </c>
    </row>
    <row r="74" spans="1:10" ht="42">
      <c r="A74" s="569">
        <v>108</v>
      </c>
      <c r="B74" s="570" t="s">
        <v>745</v>
      </c>
      <c r="C74" s="571" t="s">
        <v>746</v>
      </c>
      <c r="D74" s="572">
        <v>41791</v>
      </c>
      <c r="E74" s="572">
        <v>42155</v>
      </c>
      <c r="F74" s="573">
        <v>50000</v>
      </c>
      <c r="G74" s="573">
        <v>16666.666666666664</v>
      </c>
      <c r="H74" s="573">
        <v>33333.33333333333</v>
      </c>
      <c r="I74" s="573">
        <v>0</v>
      </c>
      <c r="J74" s="574" t="s">
        <v>735</v>
      </c>
    </row>
    <row r="75" spans="1:10" ht="42">
      <c r="A75" s="569">
        <v>109</v>
      </c>
      <c r="B75" s="570" t="s">
        <v>747</v>
      </c>
      <c r="C75" s="571" t="s">
        <v>1040</v>
      </c>
      <c r="D75" s="572">
        <v>41883</v>
      </c>
      <c r="E75" s="572">
        <v>42613</v>
      </c>
      <c r="F75" s="573">
        <v>400000</v>
      </c>
      <c r="G75" s="573">
        <v>11111.666666666664</v>
      </c>
      <c r="H75" s="573">
        <v>133340</v>
      </c>
      <c r="I75" s="573">
        <v>122228.33333333333</v>
      </c>
      <c r="J75" s="574" t="s">
        <v>619</v>
      </c>
    </row>
    <row r="76" spans="1:10" ht="42">
      <c r="A76" s="569">
        <v>110</v>
      </c>
      <c r="B76" s="570" t="s">
        <v>976</v>
      </c>
      <c r="C76" s="571" t="s">
        <v>729</v>
      </c>
      <c r="D76" s="572">
        <v>41913</v>
      </c>
      <c r="E76" s="572">
        <v>42643</v>
      </c>
      <c r="F76" s="573">
        <v>399860</v>
      </c>
      <c r="G76" s="573">
        <v>0</v>
      </c>
      <c r="H76" s="573">
        <v>199930</v>
      </c>
      <c r="I76" s="573">
        <v>199930</v>
      </c>
      <c r="J76" s="574" t="s">
        <v>619</v>
      </c>
    </row>
    <row r="77" spans="1:10" ht="63">
      <c r="A77" s="569">
        <v>111</v>
      </c>
      <c r="B77" s="570" t="s">
        <v>748</v>
      </c>
      <c r="C77" s="571" t="s">
        <v>680</v>
      </c>
      <c r="D77" s="572">
        <v>41852</v>
      </c>
      <c r="E77" s="572">
        <v>42216</v>
      </c>
      <c r="F77" s="573">
        <v>99000</v>
      </c>
      <c r="G77" s="573">
        <v>16500</v>
      </c>
      <c r="H77" s="573">
        <v>82500</v>
      </c>
      <c r="I77" s="573">
        <v>0</v>
      </c>
      <c r="J77" s="574" t="s">
        <v>624</v>
      </c>
    </row>
    <row r="78" spans="1:10" ht="63">
      <c r="A78" s="569">
        <v>113</v>
      </c>
      <c r="B78" s="570" t="s">
        <v>749</v>
      </c>
      <c r="C78" s="571" t="s">
        <v>737</v>
      </c>
      <c r="D78" s="572">
        <v>41883</v>
      </c>
      <c r="E78" s="572">
        <v>42247</v>
      </c>
      <c r="F78" s="573">
        <v>105000</v>
      </c>
      <c r="G78" s="573">
        <v>8750</v>
      </c>
      <c r="H78" s="573">
        <v>96250</v>
      </c>
      <c r="I78" s="573">
        <v>0</v>
      </c>
      <c r="J78" s="574" t="s">
        <v>622</v>
      </c>
    </row>
    <row r="79" spans="1:10" ht="42">
      <c r="A79" s="569">
        <v>115</v>
      </c>
      <c r="B79" s="570" t="s">
        <v>750</v>
      </c>
      <c r="C79" s="571" t="s">
        <v>615</v>
      </c>
      <c r="D79" s="572">
        <v>41548</v>
      </c>
      <c r="E79" s="572">
        <v>41912</v>
      </c>
      <c r="F79" s="573">
        <v>720000</v>
      </c>
      <c r="G79" s="573">
        <v>720000</v>
      </c>
      <c r="H79" s="573">
        <v>0</v>
      </c>
      <c r="I79" s="573">
        <v>0</v>
      </c>
      <c r="J79" s="574" t="s">
        <v>751</v>
      </c>
    </row>
    <row r="80" spans="1:10" ht="42">
      <c r="A80" s="569">
        <v>117</v>
      </c>
      <c r="B80" s="570" t="s">
        <v>977</v>
      </c>
      <c r="C80" s="571" t="s">
        <v>978</v>
      </c>
      <c r="D80" s="572">
        <v>41944</v>
      </c>
      <c r="E80" s="572">
        <v>42308</v>
      </c>
      <c r="F80" s="573">
        <v>50000</v>
      </c>
      <c r="G80" s="573">
        <v>0</v>
      </c>
      <c r="H80" s="573">
        <v>45833.33333333333</v>
      </c>
      <c r="I80" s="573">
        <v>4166.666666666666</v>
      </c>
      <c r="J80" s="574" t="s">
        <v>735</v>
      </c>
    </row>
    <row r="81" spans="1:10" ht="21">
      <c r="A81" s="569">
        <v>119</v>
      </c>
      <c r="B81" s="570" t="s">
        <v>979</v>
      </c>
      <c r="C81" s="571" t="s">
        <v>625</v>
      </c>
      <c r="D81" s="572">
        <v>42095</v>
      </c>
      <c r="E81" s="572">
        <v>42824</v>
      </c>
      <c r="F81" s="573">
        <v>190940</v>
      </c>
      <c r="G81" s="573">
        <v>0</v>
      </c>
      <c r="H81" s="573">
        <v>35801.25</v>
      </c>
      <c r="I81" s="573">
        <v>71602.5</v>
      </c>
      <c r="J81" s="574" t="s">
        <v>619</v>
      </c>
    </row>
    <row r="82" spans="1:10" ht="42">
      <c r="A82" s="569">
        <v>120</v>
      </c>
      <c r="B82" s="570" t="s">
        <v>980</v>
      </c>
      <c r="C82" s="571" t="s">
        <v>665</v>
      </c>
      <c r="D82" s="572">
        <v>42095</v>
      </c>
      <c r="E82" s="572">
        <v>42824</v>
      </c>
      <c r="F82" s="573">
        <v>200000</v>
      </c>
      <c r="G82" s="573">
        <v>0</v>
      </c>
      <c r="H82" s="573">
        <v>50000</v>
      </c>
      <c r="I82" s="573">
        <v>100000</v>
      </c>
      <c r="J82" s="574" t="s">
        <v>619</v>
      </c>
    </row>
    <row r="83" spans="1:10" ht="42">
      <c r="A83" s="569">
        <v>121</v>
      </c>
      <c r="B83" s="570" t="s">
        <v>981</v>
      </c>
      <c r="C83" s="571" t="s">
        <v>682</v>
      </c>
      <c r="D83" s="572">
        <v>42095</v>
      </c>
      <c r="E83" s="572">
        <v>42824</v>
      </c>
      <c r="F83" s="573">
        <v>200000</v>
      </c>
      <c r="G83" s="573">
        <v>0</v>
      </c>
      <c r="H83" s="573">
        <v>50000</v>
      </c>
      <c r="I83" s="573">
        <v>100000</v>
      </c>
      <c r="J83" s="574" t="s">
        <v>619</v>
      </c>
    </row>
    <row r="84" spans="1:10" ht="21">
      <c r="A84" s="569">
        <v>307</v>
      </c>
      <c r="B84" s="570" t="s">
        <v>752</v>
      </c>
      <c r="C84" s="571" t="s">
        <v>627</v>
      </c>
      <c r="D84" s="572">
        <v>41381</v>
      </c>
      <c r="E84" s="572">
        <v>41745</v>
      </c>
      <c r="F84" s="573">
        <v>2996840</v>
      </c>
      <c r="G84" s="573">
        <v>1748156.6666666667</v>
      </c>
      <c r="H84" s="573">
        <v>0</v>
      </c>
      <c r="I84" s="573">
        <v>0</v>
      </c>
      <c r="J84" s="574"/>
    </row>
    <row r="85" spans="1:10" ht="63">
      <c r="A85" s="569">
        <v>316</v>
      </c>
      <c r="B85" s="570" t="s">
        <v>753</v>
      </c>
      <c r="C85" s="571" t="s">
        <v>639</v>
      </c>
      <c r="D85" s="572">
        <v>41396</v>
      </c>
      <c r="E85" s="572">
        <v>41913</v>
      </c>
      <c r="F85" s="573">
        <v>1837420</v>
      </c>
      <c r="G85" s="573">
        <v>1297002.3529411766</v>
      </c>
      <c r="H85" s="573">
        <v>0</v>
      </c>
      <c r="I85" s="573">
        <v>0</v>
      </c>
      <c r="J85" s="574"/>
    </row>
    <row r="86" spans="1:10" ht="63">
      <c r="A86" s="569">
        <v>319</v>
      </c>
      <c r="B86" s="570" t="s">
        <v>754</v>
      </c>
      <c r="C86" s="571" t="s">
        <v>628</v>
      </c>
      <c r="D86" s="572">
        <v>40817</v>
      </c>
      <c r="E86" s="572">
        <v>42124</v>
      </c>
      <c r="F86" s="573">
        <v>9495000</v>
      </c>
      <c r="G86" s="573">
        <v>2589545.454545454</v>
      </c>
      <c r="H86" s="573">
        <v>1510568.1818181819</v>
      </c>
      <c r="I86" s="573">
        <v>0</v>
      </c>
      <c r="J86" s="574"/>
    </row>
    <row r="87" spans="1:10" ht="42">
      <c r="A87" s="569">
        <v>321</v>
      </c>
      <c r="B87" s="570" t="s">
        <v>755</v>
      </c>
      <c r="C87" s="571" t="s">
        <v>610</v>
      </c>
      <c r="D87" s="572">
        <v>41183</v>
      </c>
      <c r="E87" s="572">
        <v>41729</v>
      </c>
      <c r="F87" s="573">
        <v>1900500</v>
      </c>
      <c r="G87" s="573">
        <v>633500</v>
      </c>
      <c r="H87" s="573">
        <v>0</v>
      </c>
      <c r="I87" s="573">
        <v>0</v>
      </c>
      <c r="J87" s="574"/>
    </row>
    <row r="88" spans="1:10" ht="63">
      <c r="A88" s="569">
        <v>325</v>
      </c>
      <c r="B88" s="570" t="s">
        <v>756</v>
      </c>
      <c r="C88" s="571" t="s">
        <v>678</v>
      </c>
      <c r="D88" s="572">
        <v>41548</v>
      </c>
      <c r="E88" s="572">
        <v>41729</v>
      </c>
      <c r="F88" s="573">
        <v>970900</v>
      </c>
      <c r="G88" s="573">
        <v>970900</v>
      </c>
      <c r="H88" s="573">
        <v>0</v>
      </c>
      <c r="I88" s="573">
        <v>0</v>
      </c>
      <c r="J88" s="574"/>
    </row>
    <row r="89" spans="1:10" ht="42">
      <c r="A89" s="569">
        <v>327</v>
      </c>
      <c r="B89" s="570" t="s">
        <v>758</v>
      </c>
      <c r="C89" s="571" t="s">
        <v>644</v>
      </c>
      <c r="D89" s="572">
        <v>41183</v>
      </c>
      <c r="E89" s="572">
        <v>41912</v>
      </c>
      <c r="F89" s="573">
        <v>2797287</v>
      </c>
      <c r="G89" s="573">
        <v>1398643.5</v>
      </c>
      <c r="H89" s="573">
        <v>0</v>
      </c>
      <c r="I89" s="573">
        <v>0</v>
      </c>
      <c r="J89" s="574"/>
    </row>
    <row r="90" spans="1:10" ht="42">
      <c r="A90" s="569">
        <v>328</v>
      </c>
      <c r="B90" s="570" t="s">
        <v>759</v>
      </c>
      <c r="C90" s="571" t="s">
        <v>1075</v>
      </c>
      <c r="D90" s="572">
        <v>41183</v>
      </c>
      <c r="E90" s="572">
        <v>42277</v>
      </c>
      <c r="F90" s="573">
        <v>1197000</v>
      </c>
      <c r="G90" s="573">
        <v>399000</v>
      </c>
      <c r="H90" s="573">
        <v>399000</v>
      </c>
      <c r="I90" s="573">
        <v>0</v>
      </c>
      <c r="J90" s="574"/>
    </row>
    <row r="91" spans="1:10" ht="42">
      <c r="A91" s="569">
        <v>329</v>
      </c>
      <c r="B91" s="570" t="s">
        <v>760</v>
      </c>
      <c r="C91" s="571" t="s">
        <v>640</v>
      </c>
      <c r="D91" s="572">
        <v>41183</v>
      </c>
      <c r="E91" s="572">
        <v>41912</v>
      </c>
      <c r="F91" s="573">
        <v>1278000</v>
      </c>
      <c r="G91" s="573">
        <v>319500</v>
      </c>
      <c r="H91" s="573">
        <v>0</v>
      </c>
      <c r="I91" s="573">
        <v>0</v>
      </c>
      <c r="J91" s="574"/>
    </row>
    <row r="92" spans="1:10" ht="42">
      <c r="A92" s="569">
        <v>333</v>
      </c>
      <c r="B92" s="570" t="s">
        <v>761</v>
      </c>
      <c r="C92" s="571" t="s">
        <v>674</v>
      </c>
      <c r="D92" s="572">
        <v>41362</v>
      </c>
      <c r="E92" s="572">
        <v>41726</v>
      </c>
      <c r="F92" s="573">
        <v>1267300</v>
      </c>
      <c r="G92" s="573">
        <v>422454.455</v>
      </c>
      <c r="H92" s="573">
        <v>0</v>
      </c>
      <c r="I92" s="573">
        <v>0</v>
      </c>
      <c r="J92" s="574"/>
    </row>
    <row r="93" spans="1:10" ht="42">
      <c r="A93" s="569">
        <v>334</v>
      </c>
      <c r="B93" s="570" t="s">
        <v>762</v>
      </c>
      <c r="C93" s="571" t="s">
        <v>679</v>
      </c>
      <c r="D93" s="572">
        <v>41115</v>
      </c>
      <c r="E93" s="572">
        <v>41663</v>
      </c>
      <c r="F93" s="573">
        <v>3824072</v>
      </c>
      <c r="G93" s="573">
        <v>339917.51111111115</v>
      </c>
      <c r="H93" s="573">
        <v>0</v>
      </c>
      <c r="I93" s="573">
        <v>0</v>
      </c>
      <c r="J93" s="574"/>
    </row>
    <row r="94" spans="1:10" ht="42">
      <c r="A94" s="569">
        <v>335</v>
      </c>
      <c r="B94" s="570" t="s">
        <v>763</v>
      </c>
      <c r="C94" s="571" t="s">
        <v>609</v>
      </c>
      <c r="D94" s="572">
        <v>41458</v>
      </c>
      <c r="E94" s="572">
        <v>42187</v>
      </c>
      <c r="F94" s="573">
        <v>240000</v>
      </c>
      <c r="G94" s="573">
        <v>120000</v>
      </c>
      <c r="H94" s="573">
        <v>90000</v>
      </c>
      <c r="I94" s="573">
        <v>0</v>
      </c>
      <c r="J94" s="574"/>
    </row>
    <row r="95" spans="1:10" ht="42">
      <c r="A95" s="569">
        <v>336</v>
      </c>
      <c r="B95" s="570" t="s">
        <v>764</v>
      </c>
      <c r="C95" s="571" t="s">
        <v>617</v>
      </c>
      <c r="D95" s="572">
        <v>41456</v>
      </c>
      <c r="E95" s="572">
        <v>41912</v>
      </c>
      <c r="F95" s="573">
        <v>3000000</v>
      </c>
      <c r="G95" s="573">
        <v>960000</v>
      </c>
      <c r="H95" s="573">
        <v>0</v>
      </c>
      <c r="I95" s="573">
        <v>0</v>
      </c>
      <c r="J95" s="574"/>
    </row>
    <row r="96" spans="1:10" ht="21">
      <c r="A96" s="569">
        <v>337</v>
      </c>
      <c r="B96" s="570" t="s">
        <v>765</v>
      </c>
      <c r="C96" s="571" t="s">
        <v>642</v>
      </c>
      <c r="D96" s="572">
        <v>41760</v>
      </c>
      <c r="E96" s="572">
        <v>42885</v>
      </c>
      <c r="F96" s="573">
        <v>9557190.8</v>
      </c>
      <c r="G96" s="573">
        <v>1291512.2702702705</v>
      </c>
      <c r="H96" s="573">
        <v>3099629.4486486493</v>
      </c>
      <c r="I96" s="573">
        <v>3099629.4486486493</v>
      </c>
      <c r="J96" s="574"/>
    </row>
    <row r="97" spans="1:10" ht="42">
      <c r="A97" s="569">
        <v>338</v>
      </c>
      <c r="B97" s="570" t="s">
        <v>766</v>
      </c>
      <c r="C97" s="571" t="s">
        <v>647</v>
      </c>
      <c r="D97" s="572">
        <v>41416</v>
      </c>
      <c r="E97" s="572">
        <v>41780</v>
      </c>
      <c r="F97" s="573">
        <v>2831460</v>
      </c>
      <c r="G97" s="573">
        <v>1887640</v>
      </c>
      <c r="H97" s="573">
        <v>0</v>
      </c>
      <c r="I97" s="573">
        <v>0</v>
      </c>
      <c r="J97" s="574"/>
    </row>
    <row r="98" spans="1:10" ht="42">
      <c r="A98" s="569">
        <v>339</v>
      </c>
      <c r="B98" s="570" t="s">
        <v>767</v>
      </c>
      <c r="C98" s="571" t="s">
        <v>1075</v>
      </c>
      <c r="D98" s="572">
        <v>41547</v>
      </c>
      <c r="E98" s="572">
        <v>42642</v>
      </c>
      <c r="F98" s="573">
        <v>800000</v>
      </c>
      <c r="G98" s="573">
        <v>266666.6666666666</v>
      </c>
      <c r="H98" s="573">
        <v>266666.6666666666</v>
      </c>
      <c r="I98" s="573">
        <v>266666.6666666666</v>
      </c>
      <c r="J98" s="574"/>
    </row>
    <row r="99" spans="1:10" ht="42">
      <c r="A99" s="569">
        <v>340</v>
      </c>
      <c r="B99" s="570" t="s">
        <v>768</v>
      </c>
      <c r="C99" s="571" t="s">
        <v>718</v>
      </c>
      <c r="D99" s="572">
        <v>41472</v>
      </c>
      <c r="E99" s="572">
        <v>42201</v>
      </c>
      <c r="F99" s="573">
        <v>480000</v>
      </c>
      <c r="G99" s="573">
        <v>240000</v>
      </c>
      <c r="H99" s="573">
        <v>200000</v>
      </c>
      <c r="I99" s="573">
        <v>0</v>
      </c>
      <c r="J99" s="574"/>
    </row>
    <row r="100" spans="1:10" ht="42">
      <c r="A100" s="569">
        <v>341</v>
      </c>
      <c r="B100" s="570" t="s">
        <v>769</v>
      </c>
      <c r="C100" s="571" t="s">
        <v>628</v>
      </c>
      <c r="D100" s="572">
        <v>41451</v>
      </c>
      <c r="E100" s="572">
        <v>41998</v>
      </c>
      <c r="F100" s="573">
        <v>898500</v>
      </c>
      <c r="G100" s="573">
        <v>599000</v>
      </c>
      <c r="H100" s="573">
        <v>149750</v>
      </c>
      <c r="I100" s="573">
        <v>0</v>
      </c>
      <c r="J100" s="574"/>
    </row>
    <row r="101" spans="1:10" ht="63">
      <c r="A101" s="569">
        <v>343</v>
      </c>
      <c r="B101" s="570" t="s">
        <v>559</v>
      </c>
      <c r="C101" s="571" t="s">
        <v>618</v>
      </c>
      <c r="D101" s="572">
        <v>41355</v>
      </c>
      <c r="E101" s="572">
        <v>42084</v>
      </c>
      <c r="F101" s="573">
        <v>540516</v>
      </c>
      <c r="G101" s="573">
        <v>135129</v>
      </c>
      <c r="H101" s="573">
        <v>67564.5</v>
      </c>
      <c r="I101" s="573">
        <v>0</v>
      </c>
      <c r="J101" s="574"/>
    </row>
    <row r="102" spans="1:10" ht="42">
      <c r="A102" s="569">
        <v>344</v>
      </c>
      <c r="B102" s="570" t="s">
        <v>770</v>
      </c>
      <c r="C102" s="571" t="s">
        <v>665</v>
      </c>
      <c r="D102" s="572">
        <v>41359</v>
      </c>
      <c r="E102" s="572">
        <v>42088</v>
      </c>
      <c r="F102" s="573">
        <v>714000</v>
      </c>
      <c r="G102" s="573">
        <v>357000</v>
      </c>
      <c r="H102" s="573">
        <v>178500</v>
      </c>
      <c r="I102" s="573">
        <v>0</v>
      </c>
      <c r="J102" s="574"/>
    </row>
    <row r="103" spans="1:10" ht="42">
      <c r="A103" s="569">
        <v>348</v>
      </c>
      <c r="B103" s="570" t="s">
        <v>772</v>
      </c>
      <c r="C103" s="571" t="s">
        <v>618</v>
      </c>
      <c r="D103" s="572">
        <v>41488</v>
      </c>
      <c r="E103" s="572">
        <v>42005</v>
      </c>
      <c r="F103" s="573">
        <v>15818600</v>
      </c>
      <c r="G103" s="573">
        <v>4466428.235294118</v>
      </c>
      <c r="H103" s="573">
        <v>1116607.0588235294</v>
      </c>
      <c r="I103" s="573">
        <v>0</v>
      </c>
      <c r="J103" s="574"/>
    </row>
    <row r="104" spans="1:10" ht="42">
      <c r="A104" s="569">
        <v>349</v>
      </c>
      <c r="B104" s="570" t="s">
        <v>773</v>
      </c>
      <c r="C104" s="571" t="s">
        <v>718</v>
      </c>
      <c r="D104" s="572">
        <v>41183</v>
      </c>
      <c r="E104" s="572">
        <v>41912</v>
      </c>
      <c r="F104" s="573">
        <v>480000</v>
      </c>
      <c r="G104" s="573">
        <v>240000</v>
      </c>
      <c r="H104" s="573">
        <v>0</v>
      </c>
      <c r="I104" s="573">
        <v>0</v>
      </c>
      <c r="J104" s="574"/>
    </row>
    <row r="105" spans="1:10" ht="42">
      <c r="A105" s="569">
        <v>350</v>
      </c>
      <c r="B105" s="570" t="s">
        <v>774</v>
      </c>
      <c r="C105" s="571" t="s">
        <v>666</v>
      </c>
      <c r="D105" s="572">
        <v>41452</v>
      </c>
      <c r="E105" s="572">
        <v>41816</v>
      </c>
      <c r="F105" s="573">
        <v>838350</v>
      </c>
      <c r="G105" s="573">
        <v>628762.5</v>
      </c>
      <c r="H105" s="573">
        <v>0</v>
      </c>
      <c r="I105" s="573">
        <v>0</v>
      </c>
      <c r="J105" s="574"/>
    </row>
    <row r="106" spans="1:10" ht="21">
      <c r="A106" s="569">
        <v>351</v>
      </c>
      <c r="B106" s="570" t="s">
        <v>775</v>
      </c>
      <c r="C106" s="571" t="s">
        <v>629</v>
      </c>
      <c r="D106" s="572">
        <v>41470</v>
      </c>
      <c r="E106" s="572">
        <v>42567</v>
      </c>
      <c r="F106" s="573">
        <v>8419400</v>
      </c>
      <c r="G106" s="573">
        <v>2730616.2162162163</v>
      </c>
      <c r="H106" s="573">
        <v>2730616.2162162163</v>
      </c>
      <c r="I106" s="573">
        <v>2275513.513513514</v>
      </c>
      <c r="J106" s="574"/>
    </row>
    <row r="107" spans="1:10" ht="63">
      <c r="A107" s="569">
        <v>352</v>
      </c>
      <c r="B107" s="570" t="s">
        <v>776</v>
      </c>
      <c r="C107" s="571" t="s">
        <v>679</v>
      </c>
      <c r="D107" s="572">
        <v>41505</v>
      </c>
      <c r="E107" s="572">
        <v>41900</v>
      </c>
      <c r="F107" s="573">
        <v>3111400</v>
      </c>
      <c r="G107" s="573">
        <v>1148824.6153846155</v>
      </c>
      <c r="H107" s="573">
        <v>0</v>
      </c>
      <c r="I107" s="573">
        <v>0</v>
      </c>
      <c r="J107" s="574"/>
    </row>
    <row r="108" spans="1:10" ht="21">
      <c r="A108" s="569">
        <v>353</v>
      </c>
      <c r="B108" s="570" t="s">
        <v>777</v>
      </c>
      <c r="C108" s="571" t="s">
        <v>778</v>
      </c>
      <c r="D108" s="572">
        <v>41426</v>
      </c>
      <c r="E108" s="572">
        <v>42521</v>
      </c>
      <c r="F108" s="573">
        <v>1250000</v>
      </c>
      <c r="G108" s="573">
        <v>416666.6666666666</v>
      </c>
      <c r="H108" s="573">
        <v>416666.6666666666</v>
      </c>
      <c r="I108" s="573">
        <v>277777.77777777775</v>
      </c>
      <c r="J108" s="574"/>
    </row>
    <row r="109" spans="1:10" ht="42">
      <c r="A109" s="569">
        <v>354</v>
      </c>
      <c r="B109" s="570" t="s">
        <v>779</v>
      </c>
      <c r="C109" s="571" t="s">
        <v>627</v>
      </c>
      <c r="D109" s="572">
        <v>41532</v>
      </c>
      <c r="E109" s="572">
        <v>41896</v>
      </c>
      <c r="F109" s="573">
        <v>3103177</v>
      </c>
      <c r="G109" s="573">
        <v>2327382.75</v>
      </c>
      <c r="H109" s="573">
        <v>0</v>
      </c>
      <c r="I109" s="573">
        <v>0</v>
      </c>
      <c r="J109" s="574"/>
    </row>
    <row r="110" spans="1:10" ht="42">
      <c r="A110" s="569">
        <v>357</v>
      </c>
      <c r="B110" s="570" t="s">
        <v>780</v>
      </c>
      <c r="C110" s="571" t="s">
        <v>666</v>
      </c>
      <c r="D110" s="572">
        <v>41518</v>
      </c>
      <c r="E110" s="572">
        <v>41882</v>
      </c>
      <c r="F110" s="573">
        <v>1330000</v>
      </c>
      <c r="G110" s="573">
        <v>1219166.6666666665</v>
      </c>
      <c r="H110" s="573">
        <v>0</v>
      </c>
      <c r="I110" s="573">
        <v>0</v>
      </c>
      <c r="J110" s="574"/>
    </row>
    <row r="111" spans="1:10" ht="42">
      <c r="A111" s="569">
        <v>362</v>
      </c>
      <c r="B111" s="570" t="s">
        <v>781</v>
      </c>
      <c r="C111" s="571" t="s">
        <v>610</v>
      </c>
      <c r="D111" s="572">
        <v>41548</v>
      </c>
      <c r="E111" s="572">
        <v>41912</v>
      </c>
      <c r="F111" s="573">
        <v>867600</v>
      </c>
      <c r="G111" s="573">
        <v>433800</v>
      </c>
      <c r="H111" s="573">
        <v>0</v>
      </c>
      <c r="I111" s="573">
        <v>0</v>
      </c>
      <c r="J111" s="574"/>
    </row>
    <row r="112" spans="1:10" ht="63">
      <c r="A112" s="569">
        <v>358</v>
      </c>
      <c r="B112" s="570" t="s">
        <v>782</v>
      </c>
      <c r="C112" s="571" t="s">
        <v>677</v>
      </c>
      <c r="D112" s="572">
        <v>41548</v>
      </c>
      <c r="E112" s="572">
        <v>42277</v>
      </c>
      <c r="F112" s="573">
        <v>2241607</v>
      </c>
      <c r="G112" s="573">
        <v>560401.75</v>
      </c>
      <c r="H112" s="573">
        <v>560401.75</v>
      </c>
      <c r="I112" s="573">
        <v>0</v>
      </c>
      <c r="J112" s="574"/>
    </row>
    <row r="113" spans="1:10" ht="63">
      <c r="A113" s="569">
        <v>360</v>
      </c>
      <c r="B113" s="570" t="s">
        <v>783</v>
      </c>
      <c r="C113" s="571" t="s">
        <v>682</v>
      </c>
      <c r="D113" s="572">
        <v>41518</v>
      </c>
      <c r="E113" s="572">
        <v>42247</v>
      </c>
      <c r="F113" s="573">
        <v>480000</v>
      </c>
      <c r="G113" s="573">
        <v>240000</v>
      </c>
      <c r="H113" s="573">
        <v>220000</v>
      </c>
      <c r="I113" s="573">
        <v>0</v>
      </c>
      <c r="J113" s="574" t="s">
        <v>771</v>
      </c>
    </row>
    <row r="114" spans="1:10" ht="63">
      <c r="A114" s="569">
        <v>361</v>
      </c>
      <c r="B114" s="570" t="s">
        <v>784</v>
      </c>
      <c r="C114" s="571" t="s">
        <v>676</v>
      </c>
      <c r="D114" s="572">
        <v>41548</v>
      </c>
      <c r="E114" s="572">
        <v>41912</v>
      </c>
      <c r="F114" s="573">
        <v>1644500</v>
      </c>
      <c r="G114" s="573">
        <v>822250</v>
      </c>
      <c r="H114" s="573">
        <v>0</v>
      </c>
      <c r="I114" s="573">
        <v>0</v>
      </c>
      <c r="J114" s="574"/>
    </row>
    <row r="115" spans="1:10" ht="42">
      <c r="A115" s="569">
        <v>362</v>
      </c>
      <c r="B115" s="570" t="s">
        <v>785</v>
      </c>
      <c r="C115" s="571" t="s">
        <v>786</v>
      </c>
      <c r="D115" s="572">
        <v>41183</v>
      </c>
      <c r="E115" s="572">
        <v>41912</v>
      </c>
      <c r="F115" s="573">
        <v>250000</v>
      </c>
      <c r="G115" s="573">
        <v>125000</v>
      </c>
      <c r="H115" s="573">
        <v>0</v>
      </c>
      <c r="I115" s="573">
        <v>0</v>
      </c>
      <c r="J115" s="574"/>
    </row>
    <row r="116" spans="1:10" ht="42">
      <c r="A116" s="569">
        <v>364</v>
      </c>
      <c r="B116" s="570" t="s">
        <v>787</v>
      </c>
      <c r="C116" s="571" t="s">
        <v>666</v>
      </c>
      <c r="D116" s="572">
        <v>41183</v>
      </c>
      <c r="E116" s="572">
        <v>41912</v>
      </c>
      <c r="F116" s="573">
        <v>3741350</v>
      </c>
      <c r="G116" s="573">
        <v>1870675</v>
      </c>
      <c r="H116" s="573">
        <v>0</v>
      </c>
      <c r="I116" s="573">
        <v>0</v>
      </c>
      <c r="J116" s="574"/>
    </row>
    <row r="117" spans="1:10" ht="63">
      <c r="A117" s="569">
        <v>365</v>
      </c>
      <c r="B117" s="570" t="s">
        <v>788</v>
      </c>
      <c r="C117" s="571" t="s">
        <v>618</v>
      </c>
      <c r="D117" s="572">
        <v>41183</v>
      </c>
      <c r="E117" s="572">
        <v>41912</v>
      </c>
      <c r="F117" s="573">
        <v>1081032</v>
      </c>
      <c r="G117" s="573">
        <v>540516</v>
      </c>
      <c r="H117" s="573">
        <v>0</v>
      </c>
      <c r="I117" s="573">
        <v>0</v>
      </c>
      <c r="J117" s="574"/>
    </row>
    <row r="118" spans="1:10" ht="63">
      <c r="A118" s="569">
        <v>366</v>
      </c>
      <c r="B118" s="570" t="s">
        <v>789</v>
      </c>
      <c r="C118" s="571" t="s">
        <v>673</v>
      </c>
      <c r="D118" s="572">
        <v>41183</v>
      </c>
      <c r="E118" s="572">
        <v>41912</v>
      </c>
      <c r="F118" s="573">
        <v>284845</v>
      </c>
      <c r="G118" s="573">
        <v>35605.625</v>
      </c>
      <c r="H118" s="573">
        <v>0</v>
      </c>
      <c r="I118" s="573">
        <v>0</v>
      </c>
      <c r="J118" s="574"/>
    </row>
    <row r="119" spans="1:10" ht="63">
      <c r="A119" s="569">
        <v>367</v>
      </c>
      <c r="B119" s="570" t="s">
        <v>790</v>
      </c>
      <c r="C119" s="571" t="s">
        <v>609</v>
      </c>
      <c r="D119" s="572">
        <v>41548</v>
      </c>
      <c r="E119" s="572">
        <v>41851</v>
      </c>
      <c r="F119" s="573">
        <v>970000</v>
      </c>
      <c r="G119" s="573">
        <v>388000</v>
      </c>
      <c r="H119" s="573">
        <v>0</v>
      </c>
      <c r="I119" s="573">
        <v>0</v>
      </c>
      <c r="J119" s="574"/>
    </row>
    <row r="120" spans="1:10" ht="42">
      <c r="A120" s="569">
        <v>370</v>
      </c>
      <c r="B120" s="570" t="s">
        <v>791</v>
      </c>
      <c r="C120" s="571" t="s">
        <v>639</v>
      </c>
      <c r="D120" s="572">
        <v>41456</v>
      </c>
      <c r="E120" s="572">
        <v>41820</v>
      </c>
      <c r="F120" s="573">
        <v>1133132</v>
      </c>
      <c r="G120" s="573">
        <v>849849</v>
      </c>
      <c r="H120" s="573">
        <v>0</v>
      </c>
      <c r="I120" s="573">
        <v>0</v>
      </c>
      <c r="J120" s="574"/>
    </row>
    <row r="121" spans="1:10" ht="42">
      <c r="A121" s="569">
        <v>371</v>
      </c>
      <c r="B121" s="570" t="s">
        <v>792</v>
      </c>
      <c r="C121" s="571" t="s">
        <v>640</v>
      </c>
      <c r="D121" s="572">
        <v>41487</v>
      </c>
      <c r="E121" s="572">
        <v>42215</v>
      </c>
      <c r="F121" s="573">
        <v>260000</v>
      </c>
      <c r="G121" s="573">
        <v>130000</v>
      </c>
      <c r="H121" s="573">
        <v>108333.33333333334</v>
      </c>
      <c r="I121" s="573">
        <v>0</v>
      </c>
      <c r="J121" s="574"/>
    </row>
    <row r="122" spans="1:10" ht="42">
      <c r="A122" s="569">
        <v>372</v>
      </c>
      <c r="B122" s="570" t="s">
        <v>793</v>
      </c>
      <c r="C122" s="571" t="s">
        <v>610</v>
      </c>
      <c r="D122" s="572">
        <v>41183</v>
      </c>
      <c r="E122" s="572">
        <v>41912</v>
      </c>
      <c r="F122" s="573">
        <v>1761100</v>
      </c>
      <c r="G122" s="573">
        <v>880550</v>
      </c>
      <c r="H122" s="573">
        <v>0</v>
      </c>
      <c r="I122" s="573">
        <v>0</v>
      </c>
      <c r="J122" s="574"/>
    </row>
    <row r="123" spans="1:10" ht="42">
      <c r="A123" s="569">
        <v>373</v>
      </c>
      <c r="B123" s="570" t="s">
        <v>794</v>
      </c>
      <c r="C123" s="571" t="s">
        <v>618</v>
      </c>
      <c r="D123" s="572">
        <v>41852</v>
      </c>
      <c r="E123" s="572">
        <v>42947</v>
      </c>
      <c r="F123" s="573">
        <v>1718000</v>
      </c>
      <c r="G123" s="573">
        <v>95444.44444444444</v>
      </c>
      <c r="H123" s="573">
        <v>572666.6666666666</v>
      </c>
      <c r="I123" s="573">
        <v>572666.6666666666</v>
      </c>
      <c r="J123" s="574"/>
    </row>
    <row r="124" spans="1:10" ht="21">
      <c r="A124" s="569">
        <v>375</v>
      </c>
      <c r="B124" s="570" t="s">
        <v>795</v>
      </c>
      <c r="C124" s="571" t="s">
        <v>645</v>
      </c>
      <c r="D124" s="572">
        <v>41548</v>
      </c>
      <c r="E124" s="572">
        <v>41912</v>
      </c>
      <c r="F124" s="573">
        <v>970200</v>
      </c>
      <c r="G124" s="573">
        <v>970200</v>
      </c>
      <c r="H124" s="573">
        <v>0</v>
      </c>
      <c r="I124" s="573">
        <v>0</v>
      </c>
      <c r="J124" s="574"/>
    </row>
    <row r="125" spans="1:10" ht="63">
      <c r="A125" s="569">
        <v>376</v>
      </c>
      <c r="B125" s="570" t="s">
        <v>796</v>
      </c>
      <c r="C125" s="571" t="s">
        <v>682</v>
      </c>
      <c r="D125" s="572">
        <v>41792</v>
      </c>
      <c r="E125" s="572">
        <v>42522</v>
      </c>
      <c r="F125" s="573">
        <v>480000</v>
      </c>
      <c r="G125" s="573">
        <v>80000</v>
      </c>
      <c r="H125" s="573">
        <v>240000</v>
      </c>
      <c r="I125" s="573">
        <v>160000</v>
      </c>
      <c r="J125" s="574"/>
    </row>
    <row r="126" spans="1:10" ht="63">
      <c r="A126" s="569">
        <v>396</v>
      </c>
      <c r="B126" s="570" t="s">
        <v>797</v>
      </c>
      <c r="C126" s="571" t="s">
        <v>642</v>
      </c>
      <c r="D126" s="572">
        <v>41792</v>
      </c>
      <c r="E126" s="572">
        <v>42339</v>
      </c>
      <c r="F126" s="573">
        <v>1171500</v>
      </c>
      <c r="G126" s="573">
        <v>173564.23333333334</v>
      </c>
      <c r="H126" s="573">
        <v>520692.7</v>
      </c>
      <c r="I126" s="573">
        <v>86782.11666666667</v>
      </c>
      <c r="J126" s="574"/>
    </row>
    <row r="127" spans="1:10" ht="42">
      <c r="A127" s="569">
        <v>397</v>
      </c>
      <c r="B127" s="570" t="s">
        <v>798</v>
      </c>
      <c r="C127" s="571" t="s">
        <v>612</v>
      </c>
      <c r="D127" s="572">
        <v>41548</v>
      </c>
      <c r="E127" s="572">
        <v>42277</v>
      </c>
      <c r="F127" s="573">
        <v>5913400</v>
      </c>
      <c r="G127" s="573">
        <v>2956700</v>
      </c>
      <c r="H127" s="573">
        <v>2956700</v>
      </c>
      <c r="I127" s="573">
        <v>0</v>
      </c>
      <c r="J127" s="574"/>
    </row>
    <row r="128" spans="1:10" ht="42">
      <c r="A128" s="569">
        <v>398</v>
      </c>
      <c r="B128" s="570" t="s">
        <v>799</v>
      </c>
      <c r="C128" s="571" t="s">
        <v>613</v>
      </c>
      <c r="D128" s="572">
        <v>42269</v>
      </c>
      <c r="E128" s="572">
        <v>42968</v>
      </c>
      <c r="F128" s="573">
        <v>6658610</v>
      </c>
      <c r="G128" s="573">
        <v>0</v>
      </c>
      <c r="H128" s="573">
        <v>0</v>
      </c>
      <c r="I128" s="573">
        <v>347405.7391304348</v>
      </c>
      <c r="J128" s="574"/>
    </row>
    <row r="129" spans="1:10" ht="42">
      <c r="A129" s="569">
        <v>399</v>
      </c>
      <c r="B129" s="570" t="s">
        <v>800</v>
      </c>
      <c r="C129" s="571" t="s">
        <v>609</v>
      </c>
      <c r="D129" s="572">
        <v>41548</v>
      </c>
      <c r="E129" s="572">
        <v>41912</v>
      </c>
      <c r="F129" s="573">
        <v>2140062</v>
      </c>
      <c r="G129" s="573">
        <v>2140062</v>
      </c>
      <c r="H129" s="573">
        <v>0</v>
      </c>
      <c r="I129" s="573">
        <v>0</v>
      </c>
      <c r="J129" s="574"/>
    </row>
    <row r="130" spans="1:10" ht="42">
      <c r="A130" s="569">
        <v>400</v>
      </c>
      <c r="B130" s="570" t="s">
        <v>801</v>
      </c>
      <c r="C130" s="571" t="s">
        <v>676</v>
      </c>
      <c r="D130" s="572">
        <v>41548</v>
      </c>
      <c r="E130" s="572">
        <v>41912</v>
      </c>
      <c r="F130" s="573">
        <v>1187400</v>
      </c>
      <c r="G130" s="573">
        <v>1187400</v>
      </c>
      <c r="H130" s="573">
        <v>0</v>
      </c>
      <c r="I130" s="573">
        <v>0</v>
      </c>
      <c r="J130" s="574"/>
    </row>
    <row r="131" spans="1:10" ht="42">
      <c r="A131" s="569">
        <v>401</v>
      </c>
      <c r="B131" s="570" t="s">
        <v>802</v>
      </c>
      <c r="C131" s="571" t="s">
        <v>676</v>
      </c>
      <c r="D131" s="572">
        <v>41487</v>
      </c>
      <c r="E131" s="572">
        <v>41851</v>
      </c>
      <c r="F131" s="573">
        <v>1778104</v>
      </c>
      <c r="G131" s="573">
        <v>740876.6666666667</v>
      </c>
      <c r="H131" s="573">
        <v>0</v>
      </c>
      <c r="I131" s="573">
        <v>0</v>
      </c>
      <c r="J131" s="574"/>
    </row>
    <row r="132" spans="1:10" ht="21">
      <c r="A132" s="569">
        <v>402</v>
      </c>
      <c r="B132" s="570" t="s">
        <v>803</v>
      </c>
      <c r="C132" s="571" t="s">
        <v>642</v>
      </c>
      <c r="D132" s="572">
        <v>41760</v>
      </c>
      <c r="E132" s="572">
        <v>42855</v>
      </c>
      <c r="F132" s="573">
        <v>9557190.8</v>
      </c>
      <c r="G132" s="573">
        <v>1327387.6111111112</v>
      </c>
      <c r="H132" s="573">
        <v>3185730.2666666666</v>
      </c>
      <c r="I132" s="573">
        <v>3185730.2666666666</v>
      </c>
      <c r="J132" s="574"/>
    </row>
    <row r="133" spans="1:10" ht="42">
      <c r="A133" s="569">
        <v>403</v>
      </c>
      <c r="B133" s="570" t="s">
        <v>804</v>
      </c>
      <c r="C133" s="571" t="s">
        <v>647</v>
      </c>
      <c r="D133" s="572">
        <v>41760</v>
      </c>
      <c r="E133" s="572">
        <v>42855</v>
      </c>
      <c r="F133" s="573">
        <v>6331811.6</v>
      </c>
      <c r="G133" s="573">
        <v>879418.2777777778</v>
      </c>
      <c r="H133" s="573">
        <v>2110603.866666666</v>
      </c>
      <c r="I133" s="573">
        <v>2110603.866666666</v>
      </c>
      <c r="J133" s="574"/>
    </row>
    <row r="134" spans="1:10" ht="63">
      <c r="A134" s="569">
        <v>405</v>
      </c>
      <c r="B134" s="570" t="s">
        <v>805</v>
      </c>
      <c r="C134" s="571" t="s">
        <v>729</v>
      </c>
      <c r="D134" s="572">
        <v>41548</v>
      </c>
      <c r="E134" s="572">
        <v>42277</v>
      </c>
      <c r="F134" s="573">
        <v>600000</v>
      </c>
      <c r="G134" s="573">
        <v>300000</v>
      </c>
      <c r="H134" s="573">
        <v>300000</v>
      </c>
      <c r="I134" s="573">
        <v>0</v>
      </c>
      <c r="J134" s="574"/>
    </row>
    <row r="135" spans="1:10" ht="42">
      <c r="A135" s="569" t="s">
        <v>1457</v>
      </c>
      <c r="B135" s="570" t="s">
        <v>1496</v>
      </c>
      <c r="C135" s="571" t="s">
        <v>618</v>
      </c>
      <c r="D135" s="572">
        <v>41183</v>
      </c>
      <c r="E135" s="572">
        <v>41729</v>
      </c>
      <c r="F135" s="573">
        <v>59455</v>
      </c>
      <c r="G135" s="573">
        <v>19818.333333333332</v>
      </c>
      <c r="H135" s="573">
        <v>0</v>
      </c>
      <c r="I135" s="573">
        <v>0</v>
      </c>
      <c r="J135" s="574" t="s">
        <v>631</v>
      </c>
    </row>
    <row r="136" spans="1:10" ht="42">
      <c r="A136" s="569" t="s">
        <v>1457</v>
      </c>
      <c r="B136" s="570" t="s">
        <v>1497</v>
      </c>
      <c r="C136" s="571" t="s">
        <v>1498</v>
      </c>
      <c r="D136" s="572">
        <v>41548</v>
      </c>
      <c r="E136" s="572">
        <v>41912</v>
      </c>
      <c r="F136" s="573">
        <v>366727</v>
      </c>
      <c r="G136" s="573">
        <v>366727</v>
      </c>
      <c r="H136" s="573">
        <v>0</v>
      </c>
      <c r="I136" s="573">
        <v>0</v>
      </c>
      <c r="J136" s="574" t="s">
        <v>631</v>
      </c>
    </row>
    <row r="137" spans="1:10" ht="42">
      <c r="A137" s="569" t="s">
        <v>1457</v>
      </c>
      <c r="B137" s="570" t="s">
        <v>1499</v>
      </c>
      <c r="C137" s="571" t="s">
        <v>778</v>
      </c>
      <c r="D137" s="572">
        <v>41548</v>
      </c>
      <c r="E137" s="572">
        <v>41912</v>
      </c>
      <c r="F137" s="573">
        <v>366727</v>
      </c>
      <c r="G137" s="573">
        <v>366727</v>
      </c>
      <c r="H137" s="573">
        <v>0</v>
      </c>
      <c r="I137" s="573">
        <v>0</v>
      </c>
      <c r="J137" s="574" t="s">
        <v>631</v>
      </c>
    </row>
    <row r="138" spans="1:10" ht="42">
      <c r="A138" s="569" t="s">
        <v>1457</v>
      </c>
      <c r="B138" s="570" t="s">
        <v>1500</v>
      </c>
      <c r="C138" s="571" t="s">
        <v>648</v>
      </c>
      <c r="D138" s="572">
        <v>41548</v>
      </c>
      <c r="E138" s="572">
        <v>41912</v>
      </c>
      <c r="F138" s="573">
        <v>190091</v>
      </c>
      <c r="G138" s="573">
        <v>161577.34999999998</v>
      </c>
      <c r="H138" s="573">
        <v>0</v>
      </c>
      <c r="I138" s="573">
        <v>0</v>
      </c>
      <c r="J138" s="574" t="s">
        <v>631</v>
      </c>
    </row>
    <row r="139" spans="1:10" ht="42">
      <c r="A139" s="569" t="s">
        <v>1457</v>
      </c>
      <c r="B139" s="570" t="s">
        <v>1501</v>
      </c>
      <c r="C139" s="571" t="s">
        <v>633</v>
      </c>
      <c r="D139" s="572">
        <v>41548</v>
      </c>
      <c r="E139" s="572">
        <v>41912</v>
      </c>
      <c r="F139" s="573">
        <v>229727</v>
      </c>
      <c r="G139" s="573">
        <v>229727</v>
      </c>
      <c r="H139" s="573">
        <v>0</v>
      </c>
      <c r="I139" s="573">
        <v>0</v>
      </c>
      <c r="J139" s="574" t="s">
        <v>631</v>
      </c>
    </row>
    <row r="140" spans="1:10" ht="42">
      <c r="A140" s="569" t="s">
        <v>1457</v>
      </c>
      <c r="B140" s="570" t="s">
        <v>1502</v>
      </c>
      <c r="C140" s="571" t="s">
        <v>641</v>
      </c>
      <c r="D140" s="572">
        <v>41548</v>
      </c>
      <c r="E140" s="572">
        <v>41912</v>
      </c>
      <c r="F140" s="573">
        <v>217364</v>
      </c>
      <c r="G140" s="573">
        <v>217364</v>
      </c>
      <c r="H140" s="573">
        <v>0</v>
      </c>
      <c r="I140" s="573">
        <v>0</v>
      </c>
      <c r="J140" s="574" t="s">
        <v>631</v>
      </c>
    </row>
    <row r="141" spans="1:10" ht="42">
      <c r="A141" s="569" t="s">
        <v>1457</v>
      </c>
      <c r="B141" s="570" t="s">
        <v>1503</v>
      </c>
      <c r="C141" s="571" t="s">
        <v>729</v>
      </c>
      <c r="D141" s="572">
        <v>41548</v>
      </c>
      <c r="E141" s="572">
        <v>41912</v>
      </c>
      <c r="F141" s="573">
        <v>219182</v>
      </c>
      <c r="G141" s="573">
        <v>219182</v>
      </c>
      <c r="H141" s="573">
        <v>0</v>
      </c>
      <c r="I141" s="573">
        <v>0</v>
      </c>
      <c r="J141" s="574" t="s">
        <v>631</v>
      </c>
    </row>
    <row r="142" spans="1:10" ht="63">
      <c r="A142" s="569" t="s">
        <v>1457</v>
      </c>
      <c r="B142" s="570" t="s">
        <v>1504</v>
      </c>
      <c r="C142" s="571" t="s">
        <v>632</v>
      </c>
      <c r="D142" s="572">
        <v>41548</v>
      </c>
      <c r="E142" s="572">
        <v>41912</v>
      </c>
      <c r="F142" s="573">
        <v>183364</v>
      </c>
      <c r="G142" s="573">
        <v>183364</v>
      </c>
      <c r="H142" s="573">
        <v>0</v>
      </c>
      <c r="I142" s="573">
        <v>0</v>
      </c>
      <c r="J142" s="574" t="s">
        <v>631</v>
      </c>
    </row>
    <row r="143" spans="1:10" ht="63">
      <c r="A143" s="569" t="s">
        <v>1457</v>
      </c>
      <c r="B143" s="570" t="s">
        <v>1505</v>
      </c>
      <c r="C143" s="571" t="s">
        <v>675</v>
      </c>
      <c r="D143" s="572">
        <v>41548</v>
      </c>
      <c r="E143" s="572">
        <v>41912</v>
      </c>
      <c r="F143" s="573">
        <v>166636</v>
      </c>
      <c r="G143" s="573">
        <v>166636</v>
      </c>
      <c r="H143" s="573">
        <v>0</v>
      </c>
      <c r="I143" s="573">
        <v>0</v>
      </c>
      <c r="J143" s="574" t="s">
        <v>631</v>
      </c>
    </row>
    <row r="144" spans="1:10" ht="105">
      <c r="A144" s="569" t="s">
        <v>1457</v>
      </c>
      <c r="B144" s="570" t="s">
        <v>1506</v>
      </c>
      <c r="C144" s="571" t="s">
        <v>650</v>
      </c>
      <c r="D144" s="572">
        <v>41548</v>
      </c>
      <c r="E144" s="572">
        <v>41912</v>
      </c>
      <c r="F144" s="573">
        <v>412455</v>
      </c>
      <c r="G144" s="573">
        <v>412455</v>
      </c>
      <c r="H144" s="573">
        <v>0</v>
      </c>
      <c r="I144" s="573">
        <v>0</v>
      </c>
      <c r="J144" s="574" t="s">
        <v>631</v>
      </c>
    </row>
    <row r="145" spans="1:10" ht="42">
      <c r="A145" s="569" t="s">
        <v>1457</v>
      </c>
      <c r="B145" s="570" t="s">
        <v>1507</v>
      </c>
      <c r="C145" s="571" t="s">
        <v>610</v>
      </c>
      <c r="D145" s="572">
        <v>41548</v>
      </c>
      <c r="E145" s="572">
        <v>41912</v>
      </c>
      <c r="F145" s="573">
        <v>391636</v>
      </c>
      <c r="G145" s="573">
        <v>234981.6</v>
      </c>
      <c r="H145" s="573">
        <v>0</v>
      </c>
      <c r="I145" s="573">
        <v>0</v>
      </c>
      <c r="J145" s="574" t="s">
        <v>631</v>
      </c>
    </row>
    <row r="146" spans="1:10" ht="42">
      <c r="A146" s="569" t="s">
        <v>1457</v>
      </c>
      <c r="B146" s="570" t="s">
        <v>1508</v>
      </c>
      <c r="C146" s="571" t="s">
        <v>665</v>
      </c>
      <c r="D146" s="572">
        <v>41548</v>
      </c>
      <c r="E146" s="572">
        <v>41912</v>
      </c>
      <c r="F146" s="573">
        <v>391091</v>
      </c>
      <c r="G146" s="573">
        <v>391091</v>
      </c>
      <c r="H146" s="573">
        <v>0</v>
      </c>
      <c r="I146" s="573">
        <v>0</v>
      </c>
      <c r="J146" s="574" t="s">
        <v>631</v>
      </c>
    </row>
    <row r="147" spans="1:10" ht="42">
      <c r="A147" s="569" t="s">
        <v>1457</v>
      </c>
      <c r="B147" s="570" t="s">
        <v>1509</v>
      </c>
      <c r="C147" s="571" t="s">
        <v>618</v>
      </c>
      <c r="D147" s="572">
        <v>41548</v>
      </c>
      <c r="E147" s="572">
        <v>41912</v>
      </c>
      <c r="F147" s="573">
        <v>349636</v>
      </c>
      <c r="G147" s="573">
        <v>244745.19999999998</v>
      </c>
      <c r="H147" s="573">
        <v>0</v>
      </c>
      <c r="I147" s="573">
        <v>0</v>
      </c>
      <c r="J147" s="574" t="s">
        <v>631</v>
      </c>
    </row>
    <row r="148" spans="1:10" ht="63">
      <c r="A148" s="569" t="s">
        <v>982</v>
      </c>
      <c r="B148" s="570" t="s">
        <v>983</v>
      </c>
      <c r="C148" s="571" t="s">
        <v>632</v>
      </c>
      <c r="D148" s="572">
        <v>41913</v>
      </c>
      <c r="E148" s="572">
        <v>42277</v>
      </c>
      <c r="F148" s="573">
        <v>200000</v>
      </c>
      <c r="G148" s="573">
        <v>0</v>
      </c>
      <c r="H148" s="573">
        <v>200000</v>
      </c>
      <c r="I148" s="573">
        <v>0</v>
      </c>
      <c r="J148" s="574" t="s">
        <v>631</v>
      </c>
    </row>
    <row r="149" spans="1:10" ht="63">
      <c r="A149" s="569" t="s">
        <v>982</v>
      </c>
      <c r="B149" s="570" t="s">
        <v>984</v>
      </c>
      <c r="C149" s="571" t="s">
        <v>675</v>
      </c>
      <c r="D149" s="572">
        <v>41913</v>
      </c>
      <c r="E149" s="572">
        <v>42277</v>
      </c>
      <c r="F149" s="573">
        <v>139818</v>
      </c>
      <c r="G149" s="573">
        <v>0</v>
      </c>
      <c r="H149" s="573">
        <v>139818</v>
      </c>
      <c r="I149" s="573">
        <v>0</v>
      </c>
      <c r="J149" s="574" t="s">
        <v>631</v>
      </c>
    </row>
    <row r="150" spans="1:10" ht="105">
      <c r="A150" s="569" t="s">
        <v>982</v>
      </c>
      <c r="B150" s="570" t="s">
        <v>985</v>
      </c>
      <c r="C150" s="571" t="s">
        <v>650</v>
      </c>
      <c r="D150" s="572">
        <v>41913</v>
      </c>
      <c r="E150" s="572">
        <v>42277</v>
      </c>
      <c r="F150" s="573">
        <v>450000</v>
      </c>
      <c r="G150" s="573">
        <v>0</v>
      </c>
      <c r="H150" s="573">
        <v>450000</v>
      </c>
      <c r="I150" s="573">
        <v>0</v>
      </c>
      <c r="J150" s="574" t="s">
        <v>631</v>
      </c>
    </row>
    <row r="151" spans="1:10" ht="42">
      <c r="A151" s="569" t="s">
        <v>986</v>
      </c>
      <c r="B151" s="570" t="s">
        <v>987</v>
      </c>
      <c r="C151" s="571" t="s">
        <v>665</v>
      </c>
      <c r="D151" s="572">
        <v>41913</v>
      </c>
      <c r="E151" s="572">
        <v>42277</v>
      </c>
      <c r="F151" s="573">
        <v>444000</v>
      </c>
      <c r="G151" s="573">
        <v>0</v>
      </c>
      <c r="H151" s="573">
        <v>444000</v>
      </c>
      <c r="I151" s="573">
        <v>0</v>
      </c>
      <c r="J151" s="574" t="s">
        <v>631</v>
      </c>
    </row>
    <row r="152" spans="1:10" ht="42">
      <c r="A152" s="569" t="s">
        <v>988</v>
      </c>
      <c r="B152" s="570" t="s">
        <v>989</v>
      </c>
      <c r="C152" s="571" t="s">
        <v>618</v>
      </c>
      <c r="D152" s="572">
        <v>41913</v>
      </c>
      <c r="E152" s="572">
        <v>42277</v>
      </c>
      <c r="F152" s="573">
        <v>256000</v>
      </c>
      <c r="G152" s="573">
        <v>0</v>
      </c>
      <c r="H152" s="573">
        <v>179200</v>
      </c>
      <c r="I152" s="573">
        <v>0</v>
      </c>
      <c r="J152" s="574" t="s">
        <v>631</v>
      </c>
    </row>
    <row r="153" spans="1:10" ht="42">
      <c r="A153" s="569" t="s">
        <v>990</v>
      </c>
      <c r="B153" s="570" t="s">
        <v>991</v>
      </c>
      <c r="C153" s="571" t="s">
        <v>665</v>
      </c>
      <c r="D153" s="572">
        <v>41913</v>
      </c>
      <c r="E153" s="572">
        <v>42277</v>
      </c>
      <c r="F153" s="573">
        <v>27273</v>
      </c>
      <c r="G153" s="573">
        <v>0</v>
      </c>
      <c r="H153" s="573">
        <v>27273</v>
      </c>
      <c r="I153" s="573">
        <v>0</v>
      </c>
      <c r="J153" s="574" t="s">
        <v>631</v>
      </c>
    </row>
    <row r="154" spans="1:10" ht="42">
      <c r="A154" s="569" t="s">
        <v>992</v>
      </c>
      <c r="B154" s="570" t="s">
        <v>993</v>
      </c>
      <c r="C154" s="571" t="s">
        <v>994</v>
      </c>
      <c r="D154" s="572">
        <v>41913</v>
      </c>
      <c r="E154" s="572">
        <v>42277</v>
      </c>
      <c r="F154" s="573">
        <v>281000</v>
      </c>
      <c r="G154" s="573">
        <v>0</v>
      </c>
      <c r="H154" s="573">
        <v>281000</v>
      </c>
      <c r="I154" s="573">
        <v>0</v>
      </c>
      <c r="J154" s="574" t="s">
        <v>631</v>
      </c>
    </row>
    <row r="155" spans="1:10" ht="42">
      <c r="A155" s="569" t="s">
        <v>995</v>
      </c>
      <c r="B155" s="570" t="s">
        <v>996</v>
      </c>
      <c r="C155" s="571" t="s">
        <v>665</v>
      </c>
      <c r="D155" s="572">
        <v>41913</v>
      </c>
      <c r="E155" s="572">
        <v>42277</v>
      </c>
      <c r="F155" s="573">
        <v>360818</v>
      </c>
      <c r="G155" s="573">
        <v>0</v>
      </c>
      <c r="H155" s="573">
        <v>360818</v>
      </c>
      <c r="I155" s="573">
        <v>0</v>
      </c>
      <c r="J155" s="574" t="s">
        <v>631</v>
      </c>
    </row>
    <row r="156" spans="1:10" ht="42">
      <c r="A156" s="569" t="s">
        <v>997</v>
      </c>
      <c r="B156" s="570" t="s">
        <v>998</v>
      </c>
      <c r="C156" s="571" t="s">
        <v>633</v>
      </c>
      <c r="D156" s="572">
        <v>41913</v>
      </c>
      <c r="E156" s="572">
        <v>42277</v>
      </c>
      <c r="F156" s="573">
        <v>356000</v>
      </c>
      <c r="G156" s="573">
        <v>0</v>
      </c>
      <c r="H156" s="573">
        <v>356000</v>
      </c>
      <c r="I156" s="573">
        <v>0</v>
      </c>
      <c r="J156" s="574" t="s">
        <v>631</v>
      </c>
    </row>
    <row r="157" spans="1:10" ht="42">
      <c r="A157" s="569" t="s">
        <v>999</v>
      </c>
      <c r="B157" s="570" t="s">
        <v>1000</v>
      </c>
      <c r="C157" s="571" t="s">
        <v>616</v>
      </c>
      <c r="D157" s="572">
        <v>41913</v>
      </c>
      <c r="E157" s="572">
        <v>42277</v>
      </c>
      <c r="F157" s="573">
        <v>356000</v>
      </c>
      <c r="G157" s="573">
        <v>0</v>
      </c>
      <c r="H157" s="573">
        <v>356000</v>
      </c>
      <c r="I157" s="573">
        <v>0</v>
      </c>
      <c r="J157" s="574" t="s">
        <v>631</v>
      </c>
    </row>
    <row r="158" spans="1:10" ht="42">
      <c r="A158" s="569" t="s">
        <v>1001</v>
      </c>
      <c r="B158" s="570" t="s">
        <v>1002</v>
      </c>
      <c r="C158" s="571" t="s">
        <v>632</v>
      </c>
      <c r="D158" s="572">
        <v>41913</v>
      </c>
      <c r="E158" s="572">
        <v>42277</v>
      </c>
      <c r="F158" s="573">
        <v>200000</v>
      </c>
      <c r="G158" s="573">
        <v>0</v>
      </c>
      <c r="H158" s="573">
        <v>200000</v>
      </c>
      <c r="I158" s="573">
        <v>0</v>
      </c>
      <c r="J158" s="574" t="s">
        <v>631</v>
      </c>
    </row>
    <row r="159" spans="1:10" ht="42">
      <c r="A159" s="569" t="s">
        <v>1003</v>
      </c>
      <c r="B159" s="570" t="s">
        <v>1004</v>
      </c>
      <c r="C159" s="571" t="s">
        <v>630</v>
      </c>
      <c r="D159" s="572">
        <v>41913</v>
      </c>
      <c r="E159" s="572">
        <v>42277</v>
      </c>
      <c r="F159" s="573">
        <v>200000</v>
      </c>
      <c r="G159" s="573">
        <v>0</v>
      </c>
      <c r="H159" s="573">
        <v>200000</v>
      </c>
      <c r="I159" s="573">
        <v>0</v>
      </c>
      <c r="J159" s="574" t="s">
        <v>631</v>
      </c>
    </row>
    <row r="160" spans="1:10" ht="42">
      <c r="A160" s="569" t="s">
        <v>1005</v>
      </c>
      <c r="B160" s="570" t="s">
        <v>1006</v>
      </c>
      <c r="C160" s="571" t="s">
        <v>618</v>
      </c>
      <c r="D160" s="572">
        <v>41913</v>
      </c>
      <c r="E160" s="572">
        <v>42277</v>
      </c>
      <c r="F160" s="573">
        <v>79818</v>
      </c>
      <c r="G160" s="573">
        <v>0</v>
      </c>
      <c r="H160" s="573">
        <v>79818</v>
      </c>
      <c r="I160" s="573">
        <v>0</v>
      </c>
      <c r="J160" s="574" t="s">
        <v>631</v>
      </c>
    </row>
    <row r="161" spans="1:10" ht="63">
      <c r="A161" s="569" t="s">
        <v>1007</v>
      </c>
      <c r="B161" s="570" t="s">
        <v>1008</v>
      </c>
      <c r="C161" s="571" t="s">
        <v>648</v>
      </c>
      <c r="D161" s="572">
        <v>41913</v>
      </c>
      <c r="E161" s="572">
        <v>42277</v>
      </c>
      <c r="F161" s="573">
        <v>240000</v>
      </c>
      <c r="G161" s="573">
        <v>0</v>
      </c>
      <c r="H161" s="573">
        <v>240000</v>
      </c>
      <c r="I161" s="573">
        <v>0</v>
      </c>
      <c r="J161" s="574" t="s">
        <v>631</v>
      </c>
    </row>
    <row r="162" spans="1:10" ht="42">
      <c r="A162" s="569" t="s">
        <v>1009</v>
      </c>
      <c r="B162" s="570" t="s">
        <v>1010</v>
      </c>
      <c r="C162" s="571" t="s">
        <v>649</v>
      </c>
      <c r="D162" s="572">
        <v>41913</v>
      </c>
      <c r="E162" s="572">
        <v>42277</v>
      </c>
      <c r="F162" s="573">
        <v>265091</v>
      </c>
      <c r="G162" s="573">
        <v>0</v>
      </c>
      <c r="H162" s="573">
        <v>159054.6</v>
      </c>
      <c r="I162" s="573">
        <v>0</v>
      </c>
      <c r="J162" s="574" t="s">
        <v>631</v>
      </c>
    </row>
    <row r="163" spans="1:10" ht="63">
      <c r="A163" s="569" t="s">
        <v>1011</v>
      </c>
      <c r="B163" s="570" t="s">
        <v>1012</v>
      </c>
      <c r="C163" s="571" t="s">
        <v>618</v>
      </c>
      <c r="D163" s="572">
        <v>41913</v>
      </c>
      <c r="E163" s="572">
        <v>42277</v>
      </c>
      <c r="F163" s="573">
        <v>193818</v>
      </c>
      <c r="G163" s="573">
        <v>0</v>
      </c>
      <c r="H163" s="573">
        <v>135672.6</v>
      </c>
      <c r="I163" s="573">
        <v>0</v>
      </c>
      <c r="J163" s="574" t="s">
        <v>631</v>
      </c>
    </row>
    <row r="164" spans="1:10" ht="42">
      <c r="A164" s="569" t="s">
        <v>1013</v>
      </c>
      <c r="B164" s="570" t="s">
        <v>1014</v>
      </c>
      <c r="C164" s="571" t="s">
        <v>627</v>
      </c>
      <c r="D164" s="572">
        <v>41913</v>
      </c>
      <c r="E164" s="572">
        <v>42277</v>
      </c>
      <c r="F164" s="573">
        <v>425091</v>
      </c>
      <c r="G164" s="573">
        <v>0</v>
      </c>
      <c r="H164" s="573">
        <v>425090.99999999994</v>
      </c>
      <c r="I164" s="573">
        <v>0</v>
      </c>
      <c r="J164" s="574" t="s">
        <v>631</v>
      </c>
    </row>
    <row r="165" spans="1:10" ht="63">
      <c r="A165" s="569" t="s">
        <v>1015</v>
      </c>
      <c r="B165" s="570" t="s">
        <v>1016</v>
      </c>
      <c r="C165" s="571" t="s">
        <v>674</v>
      </c>
      <c r="D165" s="572">
        <v>41913</v>
      </c>
      <c r="E165" s="572">
        <v>42277</v>
      </c>
      <c r="F165" s="573">
        <v>352091</v>
      </c>
      <c r="G165" s="573">
        <v>0</v>
      </c>
      <c r="H165" s="573">
        <v>281672.8</v>
      </c>
      <c r="I165" s="573">
        <v>0</v>
      </c>
      <c r="J165" s="574" t="s">
        <v>631</v>
      </c>
    </row>
    <row r="166" spans="1:10" ht="42">
      <c r="A166" s="569" t="s">
        <v>1017</v>
      </c>
      <c r="B166" s="570" t="s">
        <v>1018</v>
      </c>
      <c r="C166" s="571" t="s">
        <v>608</v>
      </c>
      <c r="D166" s="572">
        <v>41913</v>
      </c>
      <c r="E166" s="572">
        <v>42277</v>
      </c>
      <c r="F166" s="573">
        <v>449909</v>
      </c>
      <c r="G166" s="573">
        <v>0</v>
      </c>
      <c r="H166" s="573">
        <v>359927.19999999995</v>
      </c>
      <c r="I166" s="573">
        <v>0</v>
      </c>
      <c r="J166" s="574" t="s">
        <v>631</v>
      </c>
    </row>
    <row r="167" spans="1:10" ht="42">
      <c r="A167" s="569" t="s">
        <v>1019</v>
      </c>
      <c r="B167" s="570" t="s">
        <v>1020</v>
      </c>
      <c r="C167" s="571" t="s">
        <v>644</v>
      </c>
      <c r="D167" s="572">
        <v>41913</v>
      </c>
      <c r="E167" s="572">
        <v>42277</v>
      </c>
      <c r="F167" s="573">
        <v>200000</v>
      </c>
      <c r="G167" s="573">
        <v>0</v>
      </c>
      <c r="H167" s="573">
        <v>200000</v>
      </c>
      <c r="I167" s="573">
        <v>0</v>
      </c>
      <c r="J167" s="574" t="s">
        <v>631</v>
      </c>
    </row>
    <row r="168" spans="1:10" ht="42">
      <c r="A168" s="569" t="s">
        <v>1021</v>
      </c>
      <c r="B168" s="570" t="s">
        <v>1022</v>
      </c>
      <c r="C168" s="571" t="s">
        <v>610</v>
      </c>
      <c r="D168" s="572">
        <v>41913</v>
      </c>
      <c r="E168" s="572">
        <v>42277</v>
      </c>
      <c r="F168" s="573">
        <v>350000</v>
      </c>
      <c r="G168" s="573">
        <v>0</v>
      </c>
      <c r="H168" s="573">
        <v>280000</v>
      </c>
      <c r="I168" s="573">
        <v>0</v>
      </c>
      <c r="J168" s="574" t="s">
        <v>631</v>
      </c>
    </row>
    <row r="169" spans="1:10" ht="42">
      <c r="A169" s="569" t="s">
        <v>1023</v>
      </c>
      <c r="B169" s="570" t="s">
        <v>1024</v>
      </c>
      <c r="C169" s="571" t="s">
        <v>657</v>
      </c>
      <c r="D169" s="572">
        <v>41913</v>
      </c>
      <c r="E169" s="572">
        <v>42277</v>
      </c>
      <c r="F169" s="573">
        <v>274091</v>
      </c>
      <c r="G169" s="573">
        <v>0</v>
      </c>
      <c r="H169" s="573">
        <v>219272.80000000002</v>
      </c>
      <c r="I169" s="573">
        <v>0</v>
      </c>
      <c r="J169" s="574" t="s">
        <v>631</v>
      </c>
    </row>
    <row r="170" spans="1:10" ht="63">
      <c r="A170" s="569" t="s">
        <v>1025</v>
      </c>
      <c r="B170" s="570" t="s">
        <v>1026</v>
      </c>
      <c r="C170" s="571" t="s">
        <v>634</v>
      </c>
      <c r="D170" s="572">
        <v>41913</v>
      </c>
      <c r="E170" s="572">
        <v>42277</v>
      </c>
      <c r="F170" s="573">
        <v>266000</v>
      </c>
      <c r="G170" s="573">
        <v>0</v>
      </c>
      <c r="H170" s="573">
        <v>266000</v>
      </c>
      <c r="I170" s="573">
        <v>0</v>
      </c>
      <c r="J170" s="574" t="s">
        <v>631</v>
      </c>
    </row>
    <row r="171" spans="1:10" ht="42">
      <c r="A171" s="569" t="s">
        <v>1027</v>
      </c>
      <c r="B171" s="570" t="s">
        <v>1028</v>
      </c>
      <c r="C171" s="571" t="s">
        <v>649</v>
      </c>
      <c r="D171" s="572">
        <v>41913</v>
      </c>
      <c r="E171" s="572">
        <v>42277</v>
      </c>
      <c r="F171" s="573">
        <v>233727</v>
      </c>
      <c r="G171" s="573">
        <v>0</v>
      </c>
      <c r="H171" s="573">
        <v>81804.45</v>
      </c>
      <c r="I171" s="573">
        <v>0</v>
      </c>
      <c r="J171" s="574" t="s">
        <v>631</v>
      </c>
    </row>
    <row r="172" spans="1:10" ht="42">
      <c r="A172" s="569" t="s">
        <v>1029</v>
      </c>
      <c r="B172" s="570" t="s">
        <v>1030</v>
      </c>
      <c r="C172" s="571" t="s">
        <v>664</v>
      </c>
      <c r="D172" s="572">
        <v>41913</v>
      </c>
      <c r="E172" s="572">
        <v>42277</v>
      </c>
      <c r="F172" s="573">
        <v>187273</v>
      </c>
      <c r="G172" s="573">
        <v>0</v>
      </c>
      <c r="H172" s="573">
        <v>187273</v>
      </c>
      <c r="I172" s="573">
        <v>0</v>
      </c>
      <c r="J172" s="574" t="s">
        <v>631</v>
      </c>
    </row>
    <row r="173" spans="1:10" ht="42">
      <c r="A173" s="569" t="s">
        <v>806</v>
      </c>
      <c r="B173" s="570" t="s">
        <v>1031</v>
      </c>
      <c r="C173" s="571" t="s">
        <v>633</v>
      </c>
      <c r="D173" s="572">
        <v>41913</v>
      </c>
      <c r="E173" s="572">
        <v>42277</v>
      </c>
      <c r="F173" s="573">
        <v>167320</v>
      </c>
      <c r="G173" s="573">
        <v>0</v>
      </c>
      <c r="H173" s="573">
        <v>167320</v>
      </c>
      <c r="I173" s="573">
        <v>0</v>
      </c>
      <c r="J173" s="574" t="s">
        <v>631</v>
      </c>
    </row>
    <row r="174" spans="1:10" ht="42">
      <c r="A174" s="569" t="s">
        <v>807</v>
      </c>
      <c r="B174" s="570" t="s">
        <v>1032</v>
      </c>
      <c r="C174" s="571" t="s">
        <v>641</v>
      </c>
      <c r="D174" s="572">
        <v>41913</v>
      </c>
      <c r="E174" s="572">
        <v>42277</v>
      </c>
      <c r="F174" s="573">
        <v>157600</v>
      </c>
      <c r="G174" s="573">
        <v>0</v>
      </c>
      <c r="H174" s="573">
        <v>157600</v>
      </c>
      <c r="I174" s="573">
        <v>0</v>
      </c>
      <c r="J174" s="574" t="s">
        <v>631</v>
      </c>
    </row>
    <row r="175" spans="1:10" ht="42">
      <c r="A175" s="569" t="s">
        <v>808</v>
      </c>
      <c r="B175" s="570" t="s">
        <v>1033</v>
      </c>
      <c r="C175" s="571" t="s">
        <v>729</v>
      </c>
      <c r="D175" s="572">
        <v>41913</v>
      </c>
      <c r="E175" s="572">
        <v>42277</v>
      </c>
      <c r="F175" s="573">
        <v>187120</v>
      </c>
      <c r="G175" s="573">
        <v>0</v>
      </c>
      <c r="H175" s="573">
        <v>187120</v>
      </c>
      <c r="I175" s="573">
        <v>0</v>
      </c>
      <c r="J175" s="574" t="s">
        <v>631</v>
      </c>
    </row>
    <row r="176" spans="1:10" ht="63">
      <c r="A176" s="569" t="s">
        <v>1034</v>
      </c>
      <c r="B176" s="570" t="s">
        <v>1035</v>
      </c>
      <c r="C176" s="571" t="s">
        <v>715</v>
      </c>
      <c r="D176" s="572">
        <v>41974</v>
      </c>
      <c r="E176" s="572">
        <v>42277</v>
      </c>
      <c r="F176" s="573">
        <v>185000</v>
      </c>
      <c r="G176" s="573">
        <v>0</v>
      </c>
      <c r="H176" s="573">
        <v>185000</v>
      </c>
      <c r="I176" s="573">
        <v>0</v>
      </c>
      <c r="J176" s="574" t="s">
        <v>631</v>
      </c>
    </row>
    <row r="177" spans="1:10" ht="42">
      <c r="A177" s="569" t="s">
        <v>1036</v>
      </c>
      <c r="B177" s="570" t="s">
        <v>1037</v>
      </c>
      <c r="C177" s="571" t="s">
        <v>729</v>
      </c>
      <c r="D177" s="572">
        <v>41974</v>
      </c>
      <c r="E177" s="572">
        <v>42277</v>
      </c>
      <c r="F177" s="573">
        <v>196500</v>
      </c>
      <c r="G177" s="573">
        <v>0</v>
      </c>
      <c r="H177" s="573">
        <v>196500</v>
      </c>
      <c r="I177" s="573">
        <v>0</v>
      </c>
      <c r="J177" s="574" t="s">
        <v>631</v>
      </c>
    </row>
    <row r="178" spans="1:10" ht="42">
      <c r="A178" s="569" t="s">
        <v>1038</v>
      </c>
      <c r="B178" s="570" t="s">
        <v>1039</v>
      </c>
      <c r="C178" s="571" t="s">
        <v>1040</v>
      </c>
      <c r="D178" s="572">
        <v>41974</v>
      </c>
      <c r="E178" s="572">
        <v>42277</v>
      </c>
      <c r="F178" s="573">
        <v>341440</v>
      </c>
      <c r="G178" s="573">
        <v>0</v>
      </c>
      <c r="H178" s="573">
        <v>341440</v>
      </c>
      <c r="I178" s="573">
        <v>0</v>
      </c>
      <c r="J178" s="574" t="s">
        <v>631</v>
      </c>
    </row>
    <row r="179" spans="1:10" ht="63">
      <c r="A179" s="569" t="s">
        <v>1041</v>
      </c>
      <c r="B179" s="570" t="s">
        <v>1042</v>
      </c>
      <c r="C179" s="571" t="s">
        <v>741</v>
      </c>
      <c r="D179" s="572">
        <v>41974</v>
      </c>
      <c r="E179" s="572">
        <v>42277</v>
      </c>
      <c r="F179" s="573">
        <v>199991</v>
      </c>
      <c r="G179" s="573">
        <v>0</v>
      </c>
      <c r="H179" s="573">
        <v>199991</v>
      </c>
      <c r="I179" s="573">
        <v>0</v>
      </c>
      <c r="J179" s="574" t="s">
        <v>631</v>
      </c>
    </row>
    <row r="180" spans="1:10" ht="42">
      <c r="A180" s="569">
        <v>191</v>
      </c>
      <c r="B180" s="570" t="s">
        <v>1335</v>
      </c>
      <c r="C180" s="571" t="s">
        <v>1336</v>
      </c>
      <c r="D180" s="572">
        <v>42401</v>
      </c>
      <c r="E180" s="572">
        <v>42520</v>
      </c>
      <c r="F180" s="573">
        <v>10000</v>
      </c>
      <c r="G180" s="573">
        <v>0</v>
      </c>
      <c r="H180" s="573">
        <v>0</v>
      </c>
      <c r="I180" s="573">
        <v>5000</v>
      </c>
      <c r="J180" s="574" t="s">
        <v>624</v>
      </c>
    </row>
    <row r="181" spans="1:10" ht="42">
      <c r="A181" s="569">
        <v>192</v>
      </c>
      <c r="B181" s="570" t="s">
        <v>1337</v>
      </c>
      <c r="C181" s="571" t="s">
        <v>623</v>
      </c>
      <c r="D181" s="572">
        <v>42401</v>
      </c>
      <c r="E181" s="572">
        <v>42643</v>
      </c>
      <c r="F181" s="573">
        <v>38850</v>
      </c>
      <c r="G181" s="573"/>
      <c r="H181" s="573"/>
      <c r="I181" s="573"/>
      <c r="J181" s="574" t="s">
        <v>624</v>
      </c>
    </row>
    <row r="182" spans="1:10" ht="42">
      <c r="A182" s="569">
        <v>193</v>
      </c>
      <c r="B182" s="570" t="s">
        <v>1338</v>
      </c>
      <c r="C182" s="571" t="s">
        <v>615</v>
      </c>
      <c r="D182" s="572">
        <v>42444</v>
      </c>
      <c r="E182" s="572">
        <v>42808</v>
      </c>
      <c r="F182" s="573">
        <v>200000</v>
      </c>
      <c r="G182" s="573">
        <v>0</v>
      </c>
      <c r="H182" s="573">
        <v>0</v>
      </c>
      <c r="I182" s="573">
        <v>81666.66666666667</v>
      </c>
      <c r="J182" s="574" t="s">
        <v>690</v>
      </c>
    </row>
    <row r="183" spans="1:10" ht="21">
      <c r="A183" s="569">
        <v>122</v>
      </c>
      <c r="B183" s="570" t="s">
        <v>1043</v>
      </c>
      <c r="C183" s="571" t="s">
        <v>739</v>
      </c>
      <c r="D183" s="572">
        <v>41913</v>
      </c>
      <c r="E183" s="572">
        <v>42277</v>
      </c>
      <c r="F183" s="573">
        <v>149220</v>
      </c>
      <c r="G183" s="573">
        <v>0</v>
      </c>
      <c r="H183" s="573">
        <v>149220</v>
      </c>
      <c r="I183" s="573">
        <v>0</v>
      </c>
      <c r="J183" s="574"/>
    </row>
    <row r="184" spans="1:10" ht="42">
      <c r="A184" s="569">
        <v>123</v>
      </c>
      <c r="B184" s="570" t="s">
        <v>1044</v>
      </c>
      <c r="C184" s="571" t="s">
        <v>610</v>
      </c>
      <c r="D184" s="572">
        <v>41913</v>
      </c>
      <c r="E184" s="572">
        <v>42277</v>
      </c>
      <c r="F184" s="573">
        <v>600000</v>
      </c>
      <c r="G184" s="573">
        <v>0</v>
      </c>
      <c r="H184" s="573">
        <v>480000</v>
      </c>
      <c r="I184" s="573">
        <v>0</v>
      </c>
      <c r="J184" s="574" t="s">
        <v>619</v>
      </c>
    </row>
    <row r="185" spans="1:10" ht="63">
      <c r="A185" s="569">
        <v>124</v>
      </c>
      <c r="B185" s="570" t="s">
        <v>1045</v>
      </c>
      <c r="C185" s="571" t="s">
        <v>627</v>
      </c>
      <c r="D185" s="572">
        <v>41913</v>
      </c>
      <c r="E185" s="572">
        <v>42277</v>
      </c>
      <c r="F185" s="573">
        <v>50000</v>
      </c>
      <c r="G185" s="573">
        <v>0</v>
      </c>
      <c r="H185" s="573">
        <v>50000</v>
      </c>
      <c r="I185" s="573">
        <v>0</v>
      </c>
      <c r="J185" s="574" t="s">
        <v>1046</v>
      </c>
    </row>
    <row r="186" spans="1:10" ht="63">
      <c r="A186" s="569">
        <v>125</v>
      </c>
      <c r="B186" s="570" t="s">
        <v>1047</v>
      </c>
      <c r="C186" s="571" t="s">
        <v>627</v>
      </c>
      <c r="D186" s="572">
        <v>41913</v>
      </c>
      <c r="E186" s="572">
        <v>42277</v>
      </c>
      <c r="F186" s="573">
        <v>50000</v>
      </c>
      <c r="G186" s="573">
        <v>0</v>
      </c>
      <c r="H186" s="573">
        <v>50000</v>
      </c>
      <c r="I186" s="573">
        <v>0</v>
      </c>
      <c r="J186" s="574" t="s">
        <v>1046</v>
      </c>
    </row>
    <row r="187" spans="1:10" ht="63">
      <c r="A187" s="569">
        <v>126</v>
      </c>
      <c r="B187" s="570" t="s">
        <v>1048</v>
      </c>
      <c r="C187" s="571" t="s">
        <v>627</v>
      </c>
      <c r="D187" s="572">
        <v>41913</v>
      </c>
      <c r="E187" s="572">
        <v>42277</v>
      </c>
      <c r="F187" s="573">
        <v>50000</v>
      </c>
      <c r="G187" s="573">
        <v>0</v>
      </c>
      <c r="H187" s="573">
        <v>50000</v>
      </c>
      <c r="I187" s="573">
        <v>0</v>
      </c>
      <c r="J187" s="574" t="s">
        <v>1046</v>
      </c>
    </row>
    <row r="188" spans="1:10" ht="42">
      <c r="A188" s="569">
        <v>127</v>
      </c>
      <c r="B188" s="570" t="s">
        <v>1049</v>
      </c>
      <c r="C188" s="571" t="s">
        <v>651</v>
      </c>
      <c r="D188" s="572">
        <v>41913</v>
      </c>
      <c r="E188" s="572">
        <v>42643</v>
      </c>
      <c r="F188" s="573">
        <v>399300</v>
      </c>
      <c r="G188" s="573">
        <v>0</v>
      </c>
      <c r="H188" s="573">
        <v>199650</v>
      </c>
      <c r="I188" s="573">
        <v>199650</v>
      </c>
      <c r="J188" s="574" t="s">
        <v>619</v>
      </c>
    </row>
    <row r="189" spans="1:10" ht="63">
      <c r="A189" s="569">
        <v>128</v>
      </c>
      <c r="B189" s="570" t="s">
        <v>1050</v>
      </c>
      <c r="C189" s="571" t="s">
        <v>627</v>
      </c>
      <c r="D189" s="572">
        <v>41913</v>
      </c>
      <c r="E189" s="572">
        <v>42277</v>
      </c>
      <c r="F189" s="573">
        <v>50000</v>
      </c>
      <c r="G189" s="573">
        <v>0</v>
      </c>
      <c r="H189" s="573">
        <v>50000</v>
      </c>
      <c r="I189" s="573">
        <v>0</v>
      </c>
      <c r="J189" s="574" t="s">
        <v>1046</v>
      </c>
    </row>
    <row r="190" spans="1:10" ht="21">
      <c r="A190" s="569">
        <v>129</v>
      </c>
      <c r="B190" s="570" t="s">
        <v>1051</v>
      </c>
      <c r="C190" s="571" t="s">
        <v>623</v>
      </c>
      <c r="D190" s="572">
        <v>41913</v>
      </c>
      <c r="E190" s="572">
        <v>42277</v>
      </c>
      <c r="F190" s="573">
        <v>100000</v>
      </c>
      <c r="G190" s="573"/>
      <c r="H190" s="573"/>
      <c r="I190" s="573"/>
      <c r="J190" s="574" t="s">
        <v>619</v>
      </c>
    </row>
    <row r="191" spans="1:10" ht="63">
      <c r="A191" s="569">
        <v>130</v>
      </c>
      <c r="B191" s="570" t="s">
        <v>749</v>
      </c>
      <c r="C191" s="571" t="s">
        <v>737</v>
      </c>
      <c r="D191" s="572">
        <v>41913</v>
      </c>
      <c r="E191" s="572">
        <v>42277</v>
      </c>
      <c r="F191" s="573">
        <v>105000</v>
      </c>
      <c r="G191" s="573">
        <v>0</v>
      </c>
      <c r="H191" s="573">
        <v>105000</v>
      </c>
      <c r="I191" s="573">
        <v>0</v>
      </c>
      <c r="J191" s="574" t="s">
        <v>619</v>
      </c>
    </row>
    <row r="192" spans="1:10" ht="42">
      <c r="A192" s="569">
        <v>131</v>
      </c>
      <c r="B192" s="570" t="s">
        <v>1052</v>
      </c>
      <c r="C192" s="571" t="s">
        <v>746</v>
      </c>
      <c r="D192" s="572">
        <v>41913</v>
      </c>
      <c r="E192" s="572">
        <v>42643</v>
      </c>
      <c r="F192" s="573">
        <v>396000</v>
      </c>
      <c r="G192" s="573">
        <v>0</v>
      </c>
      <c r="H192" s="573">
        <v>198000</v>
      </c>
      <c r="I192" s="573">
        <v>198000</v>
      </c>
      <c r="J192" s="574" t="s">
        <v>619</v>
      </c>
    </row>
    <row r="193" spans="1:10" ht="42">
      <c r="A193" s="569">
        <v>132</v>
      </c>
      <c r="B193" s="570" t="s">
        <v>1053</v>
      </c>
      <c r="C193" s="571" t="s">
        <v>729</v>
      </c>
      <c r="D193" s="572">
        <v>41913</v>
      </c>
      <c r="E193" s="572">
        <v>42643</v>
      </c>
      <c r="F193" s="573">
        <v>399860</v>
      </c>
      <c r="G193" s="573">
        <v>0</v>
      </c>
      <c r="H193" s="573">
        <v>199930</v>
      </c>
      <c r="I193" s="573">
        <v>199930</v>
      </c>
      <c r="J193" s="574" t="s">
        <v>619</v>
      </c>
    </row>
    <row r="194" spans="1:10" ht="21">
      <c r="A194" s="569">
        <v>134</v>
      </c>
      <c r="B194" s="570" t="s">
        <v>1043</v>
      </c>
      <c r="C194" s="571" t="s">
        <v>739</v>
      </c>
      <c r="D194" s="572">
        <v>42248</v>
      </c>
      <c r="E194" s="572">
        <v>42613</v>
      </c>
      <c r="F194" s="573">
        <v>148220</v>
      </c>
      <c r="G194" s="573">
        <v>0</v>
      </c>
      <c r="H194" s="573">
        <v>12351.666666666666</v>
      </c>
      <c r="I194" s="573">
        <v>135868.3333333333</v>
      </c>
      <c r="J194" s="574" t="s">
        <v>619</v>
      </c>
    </row>
    <row r="195" spans="1:10" ht="42">
      <c r="A195" s="569">
        <v>135</v>
      </c>
      <c r="B195" s="570" t="s">
        <v>1054</v>
      </c>
      <c r="C195" s="571" t="s">
        <v>610</v>
      </c>
      <c r="D195" s="572">
        <v>42248</v>
      </c>
      <c r="E195" s="572">
        <v>42612</v>
      </c>
      <c r="F195" s="573">
        <v>218900</v>
      </c>
      <c r="G195" s="573">
        <v>0</v>
      </c>
      <c r="H195" s="573">
        <v>18241.666666666664</v>
      </c>
      <c r="I195" s="573">
        <v>200658.3333333333</v>
      </c>
      <c r="J195" s="574" t="s">
        <v>619</v>
      </c>
    </row>
    <row r="196" spans="1:10" ht="42">
      <c r="A196" s="569">
        <v>136</v>
      </c>
      <c r="B196" s="570" t="s">
        <v>1339</v>
      </c>
      <c r="C196" s="571" t="s">
        <v>648</v>
      </c>
      <c r="D196" s="572">
        <v>42278</v>
      </c>
      <c r="E196" s="572">
        <v>42643</v>
      </c>
      <c r="F196" s="573">
        <v>440000</v>
      </c>
      <c r="G196" s="573">
        <v>0</v>
      </c>
      <c r="H196" s="573">
        <v>0</v>
      </c>
      <c r="I196" s="573">
        <v>440000</v>
      </c>
      <c r="J196" s="574" t="s">
        <v>1340</v>
      </c>
    </row>
    <row r="197" spans="1:10" ht="42">
      <c r="A197" s="569">
        <v>138</v>
      </c>
      <c r="B197" s="570" t="s">
        <v>1341</v>
      </c>
      <c r="C197" s="571" t="s">
        <v>1342</v>
      </c>
      <c r="D197" s="572">
        <v>42401</v>
      </c>
      <c r="E197" s="572">
        <v>42766</v>
      </c>
      <c r="F197" s="573">
        <v>50000</v>
      </c>
      <c r="G197" s="573">
        <v>0</v>
      </c>
      <c r="H197" s="573">
        <v>0</v>
      </c>
      <c r="I197" s="573">
        <v>33333.33333333333</v>
      </c>
      <c r="J197" s="574" t="s">
        <v>726</v>
      </c>
    </row>
    <row r="198" spans="1:10" ht="42">
      <c r="A198" s="569">
        <v>139</v>
      </c>
      <c r="B198" s="570" t="s">
        <v>1055</v>
      </c>
      <c r="C198" s="571" t="s">
        <v>625</v>
      </c>
      <c r="D198" s="572">
        <v>42217</v>
      </c>
      <c r="E198" s="572">
        <v>42460</v>
      </c>
      <c r="F198" s="573">
        <v>43000</v>
      </c>
      <c r="G198" s="573">
        <v>0</v>
      </c>
      <c r="H198" s="573">
        <v>3584.05</v>
      </c>
      <c r="I198" s="573">
        <v>10752.150000000001</v>
      </c>
      <c r="J198" s="574" t="s">
        <v>1056</v>
      </c>
    </row>
    <row r="199" spans="1:10" ht="42">
      <c r="A199" s="569">
        <v>140</v>
      </c>
      <c r="B199" s="570" t="s">
        <v>1057</v>
      </c>
      <c r="C199" s="571" t="s">
        <v>625</v>
      </c>
      <c r="D199" s="572">
        <v>42217</v>
      </c>
      <c r="E199" s="572">
        <v>42460</v>
      </c>
      <c r="F199" s="573">
        <v>40000</v>
      </c>
      <c r="G199" s="573">
        <v>0</v>
      </c>
      <c r="H199" s="573">
        <v>3334.0000000000005</v>
      </c>
      <c r="I199" s="573">
        <v>10002</v>
      </c>
      <c r="J199" s="574" t="s">
        <v>1056</v>
      </c>
    </row>
    <row r="200" spans="1:10" ht="42">
      <c r="A200" s="569">
        <v>141</v>
      </c>
      <c r="B200" s="570" t="s">
        <v>1058</v>
      </c>
      <c r="C200" s="571" t="s">
        <v>625</v>
      </c>
      <c r="D200" s="572">
        <v>42217</v>
      </c>
      <c r="E200" s="572">
        <v>42521</v>
      </c>
      <c r="F200" s="573">
        <v>48000</v>
      </c>
      <c r="G200" s="573">
        <v>0</v>
      </c>
      <c r="H200" s="573">
        <v>3200.6400000000003</v>
      </c>
      <c r="I200" s="573">
        <v>12802.560000000001</v>
      </c>
      <c r="J200" s="574" t="s">
        <v>1056</v>
      </c>
    </row>
    <row r="201" spans="1:10" ht="42">
      <c r="A201" s="569">
        <v>142</v>
      </c>
      <c r="B201" s="570" t="s">
        <v>1343</v>
      </c>
      <c r="C201" s="571" t="s">
        <v>623</v>
      </c>
      <c r="D201" s="572">
        <v>42416</v>
      </c>
      <c r="E201" s="572">
        <v>43146</v>
      </c>
      <c r="F201" s="573">
        <v>840000</v>
      </c>
      <c r="G201" s="573"/>
      <c r="H201" s="573"/>
      <c r="I201" s="573"/>
      <c r="J201" s="574" t="s">
        <v>751</v>
      </c>
    </row>
    <row r="202" spans="1:10" ht="84">
      <c r="A202" s="569">
        <v>143</v>
      </c>
      <c r="B202" s="570" t="s">
        <v>1344</v>
      </c>
      <c r="C202" s="571" t="s">
        <v>1345</v>
      </c>
      <c r="D202" s="572">
        <v>42278</v>
      </c>
      <c r="E202" s="572">
        <v>42643</v>
      </c>
      <c r="F202" s="573">
        <v>445215</v>
      </c>
      <c r="G202" s="573">
        <v>0</v>
      </c>
      <c r="H202" s="573">
        <v>0</v>
      </c>
      <c r="I202" s="573">
        <v>400693.5</v>
      </c>
      <c r="J202" s="574" t="s">
        <v>1346</v>
      </c>
    </row>
    <row r="203" spans="1:10" ht="42">
      <c r="A203" s="569">
        <v>145</v>
      </c>
      <c r="B203" s="570" t="s">
        <v>1347</v>
      </c>
      <c r="C203" s="571" t="s">
        <v>646</v>
      </c>
      <c r="D203" s="572">
        <v>42278</v>
      </c>
      <c r="E203" s="572">
        <v>42643</v>
      </c>
      <c r="F203" s="573">
        <v>202032</v>
      </c>
      <c r="G203" s="573">
        <v>0</v>
      </c>
      <c r="H203" s="573">
        <v>0</v>
      </c>
      <c r="I203" s="573">
        <v>202032</v>
      </c>
      <c r="J203" s="574" t="s">
        <v>1060</v>
      </c>
    </row>
    <row r="204" spans="1:10" ht="63">
      <c r="A204" s="569">
        <v>146</v>
      </c>
      <c r="B204" s="570" t="s">
        <v>1348</v>
      </c>
      <c r="C204" s="571" t="s">
        <v>651</v>
      </c>
      <c r="D204" s="572">
        <v>42278</v>
      </c>
      <c r="E204" s="572">
        <v>42643</v>
      </c>
      <c r="F204" s="573">
        <v>50000</v>
      </c>
      <c r="G204" s="573">
        <v>0</v>
      </c>
      <c r="H204" s="573">
        <v>0</v>
      </c>
      <c r="I204" s="573">
        <v>50000</v>
      </c>
      <c r="J204" s="574" t="s">
        <v>1349</v>
      </c>
    </row>
    <row r="205" spans="1:10" ht="42">
      <c r="A205" s="569">
        <v>147</v>
      </c>
      <c r="B205" s="570" t="s">
        <v>1059</v>
      </c>
      <c r="C205" s="571" t="s">
        <v>665</v>
      </c>
      <c r="D205" s="572">
        <v>42248</v>
      </c>
      <c r="E205" s="572">
        <v>42612</v>
      </c>
      <c r="F205" s="573">
        <v>596574</v>
      </c>
      <c r="G205" s="573">
        <v>0</v>
      </c>
      <c r="H205" s="573">
        <v>49714.5</v>
      </c>
      <c r="I205" s="573">
        <v>546859.5</v>
      </c>
      <c r="J205" s="574" t="s">
        <v>1060</v>
      </c>
    </row>
    <row r="206" spans="1:10" ht="63">
      <c r="A206" s="569">
        <v>148</v>
      </c>
      <c r="B206" s="570" t="s">
        <v>1350</v>
      </c>
      <c r="C206" s="571" t="s">
        <v>627</v>
      </c>
      <c r="D206" s="572">
        <v>42278</v>
      </c>
      <c r="E206" s="572">
        <v>42643</v>
      </c>
      <c r="F206" s="573">
        <v>50000</v>
      </c>
      <c r="G206" s="573">
        <v>0</v>
      </c>
      <c r="H206" s="573">
        <v>0</v>
      </c>
      <c r="I206" s="573">
        <v>25000</v>
      </c>
      <c r="J206" s="574" t="s">
        <v>1349</v>
      </c>
    </row>
    <row r="207" spans="1:10" ht="63">
      <c r="A207" s="569">
        <v>156</v>
      </c>
      <c r="B207" s="570" t="s">
        <v>1351</v>
      </c>
      <c r="C207" s="571" t="s">
        <v>1352</v>
      </c>
      <c r="D207" s="572">
        <v>42430</v>
      </c>
      <c r="E207" s="572">
        <v>42643</v>
      </c>
      <c r="F207" s="573">
        <v>46500</v>
      </c>
      <c r="G207" s="573">
        <v>0</v>
      </c>
      <c r="H207" s="573">
        <v>0</v>
      </c>
      <c r="I207" s="573">
        <v>46500</v>
      </c>
      <c r="J207" s="574" t="s">
        <v>1353</v>
      </c>
    </row>
    <row r="208" spans="1:10" ht="63">
      <c r="A208" s="569">
        <v>158</v>
      </c>
      <c r="B208" s="570" t="s">
        <v>1354</v>
      </c>
      <c r="C208" s="571" t="s">
        <v>1355</v>
      </c>
      <c r="D208" s="572">
        <v>42552</v>
      </c>
      <c r="E208" s="572">
        <v>42916</v>
      </c>
      <c r="F208" s="573">
        <v>50000</v>
      </c>
      <c r="G208" s="573">
        <v>0</v>
      </c>
      <c r="H208" s="573">
        <v>0</v>
      </c>
      <c r="I208" s="573">
        <v>12500</v>
      </c>
      <c r="J208" s="574" t="s">
        <v>735</v>
      </c>
    </row>
    <row r="209" spans="1:10" ht="63">
      <c r="A209" s="569">
        <v>326</v>
      </c>
      <c r="B209" s="570" t="s">
        <v>757</v>
      </c>
      <c r="C209" s="571" t="s">
        <v>677</v>
      </c>
      <c r="D209" s="572">
        <v>41548</v>
      </c>
      <c r="E209" s="572">
        <v>41912</v>
      </c>
      <c r="F209" s="573">
        <v>3423420</v>
      </c>
      <c r="G209" s="573">
        <v>1141368.2280000001</v>
      </c>
      <c r="H209" s="573">
        <v>0</v>
      </c>
      <c r="I209" s="573">
        <v>0</v>
      </c>
      <c r="J209" s="574"/>
    </row>
    <row r="210" spans="1:10" ht="21">
      <c r="A210" s="569">
        <v>353</v>
      </c>
      <c r="B210" s="570" t="s">
        <v>777</v>
      </c>
      <c r="C210" s="571" t="s">
        <v>778</v>
      </c>
      <c r="D210" s="572">
        <v>41426</v>
      </c>
      <c r="E210" s="572">
        <v>41790</v>
      </c>
      <c r="F210" s="573">
        <v>1250000</v>
      </c>
      <c r="G210" s="573">
        <v>833333.3333333333</v>
      </c>
      <c r="H210" s="573">
        <v>0</v>
      </c>
      <c r="I210" s="573">
        <v>0</v>
      </c>
      <c r="J210" s="574"/>
    </row>
    <row r="211" spans="1:10" ht="63">
      <c r="A211" s="569">
        <v>406</v>
      </c>
      <c r="B211" s="570" t="s">
        <v>1061</v>
      </c>
      <c r="C211" s="571" t="s">
        <v>677</v>
      </c>
      <c r="D211" s="572">
        <v>41913</v>
      </c>
      <c r="E211" s="572">
        <v>42643</v>
      </c>
      <c r="F211" s="573">
        <v>1000000</v>
      </c>
      <c r="G211" s="573">
        <v>0</v>
      </c>
      <c r="H211" s="573">
        <v>500000</v>
      </c>
      <c r="I211" s="573">
        <v>500000</v>
      </c>
      <c r="J211" s="574" t="s">
        <v>1062</v>
      </c>
    </row>
    <row r="212" spans="1:10" ht="42">
      <c r="A212" s="569">
        <v>407</v>
      </c>
      <c r="B212" s="570" t="s">
        <v>1063</v>
      </c>
      <c r="C212" s="571" t="s">
        <v>746</v>
      </c>
      <c r="D212" s="572">
        <v>41913</v>
      </c>
      <c r="E212" s="572">
        <v>42643</v>
      </c>
      <c r="F212" s="573">
        <v>597000</v>
      </c>
      <c r="G212" s="573">
        <v>0</v>
      </c>
      <c r="H212" s="573">
        <v>298500</v>
      </c>
      <c r="I212" s="573">
        <v>298500</v>
      </c>
      <c r="J212" s="574" t="s">
        <v>1064</v>
      </c>
    </row>
    <row r="213" spans="1:10" ht="84">
      <c r="A213" s="569">
        <v>408</v>
      </c>
      <c r="B213" s="570" t="s">
        <v>1065</v>
      </c>
      <c r="C213" s="571" t="s">
        <v>675</v>
      </c>
      <c r="D213" s="572">
        <v>41913</v>
      </c>
      <c r="E213" s="572">
        <v>42643</v>
      </c>
      <c r="F213" s="573">
        <v>600000</v>
      </c>
      <c r="G213" s="573">
        <v>0</v>
      </c>
      <c r="H213" s="573">
        <v>300000</v>
      </c>
      <c r="I213" s="573">
        <v>300000</v>
      </c>
      <c r="J213" s="574" t="s">
        <v>1064</v>
      </c>
    </row>
    <row r="214" spans="1:10" ht="42">
      <c r="A214" s="569">
        <v>409</v>
      </c>
      <c r="B214" s="570" t="s">
        <v>1066</v>
      </c>
      <c r="C214" s="571" t="s">
        <v>646</v>
      </c>
      <c r="D214" s="572">
        <v>41913</v>
      </c>
      <c r="E214" s="572">
        <v>42277</v>
      </c>
      <c r="F214" s="573">
        <v>2729870</v>
      </c>
      <c r="G214" s="573">
        <v>0</v>
      </c>
      <c r="H214" s="573">
        <v>1637922</v>
      </c>
      <c r="I214" s="573">
        <v>0</v>
      </c>
      <c r="J214" s="574"/>
    </row>
    <row r="215" spans="1:10" ht="63">
      <c r="A215" s="569">
        <v>411</v>
      </c>
      <c r="B215" s="570" t="s">
        <v>1067</v>
      </c>
      <c r="C215" s="571" t="s">
        <v>648</v>
      </c>
      <c r="D215" s="572">
        <v>41913</v>
      </c>
      <c r="E215" s="572">
        <v>42277</v>
      </c>
      <c r="F215" s="573">
        <v>1496044</v>
      </c>
      <c r="G215" s="573">
        <v>0</v>
      </c>
      <c r="H215" s="573">
        <v>1122033</v>
      </c>
      <c r="I215" s="573">
        <v>0</v>
      </c>
      <c r="J215" s="574"/>
    </row>
    <row r="216" spans="1:10" ht="42">
      <c r="A216" s="569">
        <v>412</v>
      </c>
      <c r="B216" s="570" t="s">
        <v>1068</v>
      </c>
      <c r="C216" s="571" t="s">
        <v>610</v>
      </c>
      <c r="D216" s="572">
        <v>41913</v>
      </c>
      <c r="E216" s="572">
        <v>42277</v>
      </c>
      <c r="F216" s="573">
        <v>598400</v>
      </c>
      <c r="G216" s="573">
        <v>0</v>
      </c>
      <c r="H216" s="573">
        <v>478720</v>
      </c>
      <c r="I216" s="573">
        <v>0</v>
      </c>
      <c r="J216" s="574"/>
    </row>
    <row r="217" spans="1:10" ht="21">
      <c r="A217" s="569">
        <v>414</v>
      </c>
      <c r="B217" s="570" t="s">
        <v>1356</v>
      </c>
      <c r="C217" s="571" t="s">
        <v>612</v>
      </c>
      <c r="D217" s="572">
        <v>42353</v>
      </c>
      <c r="E217" s="572">
        <v>42718</v>
      </c>
      <c r="F217" s="573">
        <v>1521140</v>
      </c>
      <c r="G217" s="573">
        <v>0</v>
      </c>
      <c r="H217" s="573">
        <v>0</v>
      </c>
      <c r="I217" s="573">
        <v>1267616.6666666667</v>
      </c>
      <c r="J217" s="574"/>
    </row>
    <row r="218" spans="1:10" ht="63">
      <c r="A218" s="569">
        <v>415</v>
      </c>
      <c r="B218" s="570" t="s">
        <v>1069</v>
      </c>
      <c r="C218" s="571" t="s">
        <v>729</v>
      </c>
      <c r="D218" s="572">
        <v>41913</v>
      </c>
      <c r="E218" s="572">
        <v>42643</v>
      </c>
      <c r="F218" s="573">
        <v>2222200</v>
      </c>
      <c r="G218" s="573">
        <v>0</v>
      </c>
      <c r="H218" s="573">
        <v>1111100</v>
      </c>
      <c r="I218" s="573">
        <v>1111100</v>
      </c>
      <c r="J218" s="574"/>
    </row>
    <row r="219" spans="1:10" ht="63">
      <c r="A219" s="569">
        <v>416</v>
      </c>
      <c r="B219" s="570" t="s">
        <v>1070</v>
      </c>
      <c r="C219" s="571" t="s">
        <v>715</v>
      </c>
      <c r="D219" s="572">
        <v>41913</v>
      </c>
      <c r="E219" s="572">
        <v>42277</v>
      </c>
      <c r="F219" s="573">
        <v>2623220</v>
      </c>
      <c r="G219" s="573">
        <v>0</v>
      </c>
      <c r="H219" s="573">
        <v>2623220</v>
      </c>
      <c r="I219" s="573">
        <v>0</v>
      </c>
      <c r="J219" s="574"/>
    </row>
    <row r="220" spans="1:10" ht="21">
      <c r="A220" s="569">
        <v>417</v>
      </c>
      <c r="B220" s="570" t="s">
        <v>1357</v>
      </c>
      <c r="C220" s="571" t="s">
        <v>1358</v>
      </c>
      <c r="D220" s="572">
        <v>42353</v>
      </c>
      <c r="E220" s="572">
        <v>42718</v>
      </c>
      <c r="F220" s="573">
        <v>486000</v>
      </c>
      <c r="G220" s="573">
        <v>0</v>
      </c>
      <c r="H220" s="573">
        <v>0</v>
      </c>
      <c r="I220" s="573">
        <v>270013.5</v>
      </c>
      <c r="J220" s="574"/>
    </row>
    <row r="221" spans="1:10" ht="42">
      <c r="A221" s="569">
        <v>419</v>
      </c>
      <c r="B221" s="570" t="s">
        <v>1071</v>
      </c>
      <c r="C221" s="571" t="s">
        <v>1359</v>
      </c>
      <c r="D221" s="572">
        <v>41913</v>
      </c>
      <c r="E221" s="572">
        <v>43008</v>
      </c>
      <c r="F221" s="573">
        <v>600000</v>
      </c>
      <c r="G221" s="573">
        <v>0</v>
      </c>
      <c r="H221" s="573">
        <v>200000</v>
      </c>
      <c r="I221" s="573">
        <v>200000</v>
      </c>
      <c r="J221" s="574"/>
    </row>
    <row r="222" spans="1:10" ht="21">
      <c r="A222" s="569">
        <v>420</v>
      </c>
      <c r="B222" s="570" t="s">
        <v>1072</v>
      </c>
      <c r="C222" s="571" t="s">
        <v>679</v>
      </c>
      <c r="D222" s="572">
        <v>41913</v>
      </c>
      <c r="E222" s="572">
        <v>42643</v>
      </c>
      <c r="F222" s="573">
        <v>530365</v>
      </c>
      <c r="G222" s="573">
        <v>0</v>
      </c>
      <c r="H222" s="573">
        <v>132591.25</v>
      </c>
      <c r="I222" s="573">
        <v>132591.25</v>
      </c>
      <c r="J222" s="574"/>
    </row>
    <row r="223" spans="1:10" ht="63">
      <c r="A223" s="569">
        <v>421</v>
      </c>
      <c r="B223" s="570" t="s">
        <v>1073</v>
      </c>
      <c r="C223" s="571" t="s">
        <v>646</v>
      </c>
      <c r="D223" s="572">
        <v>41913</v>
      </c>
      <c r="E223" s="572">
        <v>42277</v>
      </c>
      <c r="F223" s="573">
        <v>5007680</v>
      </c>
      <c r="G223" s="573">
        <v>0</v>
      </c>
      <c r="H223" s="573">
        <v>4292583.296</v>
      </c>
      <c r="I223" s="573">
        <v>0</v>
      </c>
      <c r="J223" s="574"/>
    </row>
    <row r="224" spans="1:10" ht="42">
      <c r="A224" s="569">
        <v>432</v>
      </c>
      <c r="B224" s="570" t="s">
        <v>1074</v>
      </c>
      <c r="C224" s="571" t="s">
        <v>1075</v>
      </c>
      <c r="D224" s="572">
        <v>41913</v>
      </c>
      <c r="E224" s="572">
        <v>42277</v>
      </c>
      <c r="F224" s="573">
        <v>1521036</v>
      </c>
      <c r="G224" s="573">
        <v>0</v>
      </c>
      <c r="H224" s="573">
        <v>1521036.0000000002</v>
      </c>
      <c r="I224" s="573">
        <v>0</v>
      </c>
      <c r="J224" s="574"/>
    </row>
    <row r="225" spans="1:10" ht="42">
      <c r="A225" s="569">
        <v>433</v>
      </c>
      <c r="B225" s="570" t="s">
        <v>1076</v>
      </c>
      <c r="C225" s="571" t="s">
        <v>677</v>
      </c>
      <c r="D225" s="572">
        <v>41913</v>
      </c>
      <c r="E225" s="572">
        <v>42459</v>
      </c>
      <c r="F225" s="573">
        <v>1310650</v>
      </c>
      <c r="G225" s="573">
        <v>0</v>
      </c>
      <c r="H225" s="573">
        <v>524259.99999999994</v>
      </c>
      <c r="I225" s="573">
        <v>262129.99999999997</v>
      </c>
      <c r="J225" s="574"/>
    </row>
    <row r="226" spans="1:10" ht="21">
      <c r="A226" s="569">
        <v>434</v>
      </c>
      <c r="B226" s="570" t="s">
        <v>1077</v>
      </c>
      <c r="C226" s="571" t="s">
        <v>635</v>
      </c>
      <c r="D226" s="572">
        <v>41913</v>
      </c>
      <c r="E226" s="572">
        <v>42247</v>
      </c>
      <c r="F226" s="573">
        <v>29938600</v>
      </c>
      <c r="G226" s="573">
        <v>0</v>
      </c>
      <c r="H226" s="573">
        <v>29938600</v>
      </c>
      <c r="I226" s="573">
        <v>0</v>
      </c>
      <c r="J226" s="574"/>
    </row>
    <row r="227" spans="1:10" ht="42">
      <c r="A227" s="569">
        <v>435</v>
      </c>
      <c r="B227" s="570" t="s">
        <v>1078</v>
      </c>
      <c r="C227" s="571" t="s">
        <v>1075</v>
      </c>
      <c r="D227" s="572">
        <v>41913</v>
      </c>
      <c r="E227" s="572">
        <v>42643</v>
      </c>
      <c r="F227" s="573">
        <v>1123540</v>
      </c>
      <c r="G227" s="573">
        <v>0</v>
      </c>
      <c r="H227" s="573">
        <v>561770</v>
      </c>
      <c r="I227" s="573">
        <v>561770</v>
      </c>
      <c r="J227" s="574"/>
    </row>
    <row r="228" spans="1:10" ht="63">
      <c r="A228" s="569">
        <v>437</v>
      </c>
      <c r="B228" s="570" t="s">
        <v>1079</v>
      </c>
      <c r="C228" s="571" t="s">
        <v>729</v>
      </c>
      <c r="D228" s="572">
        <v>41913</v>
      </c>
      <c r="E228" s="572">
        <v>42643</v>
      </c>
      <c r="F228" s="573">
        <v>2222200</v>
      </c>
      <c r="G228" s="573">
        <v>0</v>
      </c>
      <c r="H228" s="573">
        <v>1111100</v>
      </c>
      <c r="I228" s="573">
        <v>1111100</v>
      </c>
      <c r="J228" s="574"/>
    </row>
    <row r="229" spans="1:10" ht="42">
      <c r="A229" s="569">
        <v>438</v>
      </c>
      <c r="B229" s="570" t="s">
        <v>1080</v>
      </c>
      <c r="C229" s="571" t="s">
        <v>618</v>
      </c>
      <c r="D229" s="572">
        <v>41913</v>
      </c>
      <c r="E229" s="572">
        <v>42643</v>
      </c>
      <c r="F229" s="573">
        <v>1513700</v>
      </c>
      <c r="G229" s="573">
        <v>0</v>
      </c>
      <c r="H229" s="573">
        <v>378425</v>
      </c>
      <c r="I229" s="573">
        <v>378425</v>
      </c>
      <c r="J229" s="574"/>
    </row>
    <row r="230" spans="1:10" ht="21">
      <c r="A230" s="569">
        <v>375</v>
      </c>
      <c r="B230" s="570" t="s">
        <v>1360</v>
      </c>
      <c r="C230" s="571" t="s">
        <v>645</v>
      </c>
      <c r="D230" s="572">
        <v>42263</v>
      </c>
      <c r="E230" s="572">
        <v>42537</v>
      </c>
      <c r="F230" s="573">
        <v>600000</v>
      </c>
      <c r="G230" s="573">
        <v>0</v>
      </c>
      <c r="H230" s="573">
        <v>0</v>
      </c>
      <c r="I230" s="573">
        <v>600000</v>
      </c>
      <c r="J230" s="574" t="s">
        <v>619</v>
      </c>
    </row>
    <row r="231" spans="1:10" ht="21">
      <c r="A231" s="569">
        <v>440</v>
      </c>
      <c r="B231" s="570" t="s">
        <v>1361</v>
      </c>
      <c r="C231" s="571" t="s">
        <v>778</v>
      </c>
      <c r="D231" s="572">
        <v>42461</v>
      </c>
      <c r="E231" s="572">
        <v>42825</v>
      </c>
      <c r="F231" s="573">
        <v>686900</v>
      </c>
      <c r="G231" s="573">
        <v>0</v>
      </c>
      <c r="H231" s="573">
        <v>0</v>
      </c>
      <c r="I231" s="573">
        <v>343450</v>
      </c>
      <c r="J231" s="574"/>
    </row>
    <row r="232" spans="1:10" ht="42">
      <c r="A232" s="569">
        <v>441</v>
      </c>
      <c r="B232" s="570" t="s">
        <v>1362</v>
      </c>
      <c r="C232" s="571" t="s">
        <v>629</v>
      </c>
      <c r="D232" s="572">
        <v>42461</v>
      </c>
      <c r="E232" s="572">
        <v>42643</v>
      </c>
      <c r="F232" s="573">
        <v>258000</v>
      </c>
      <c r="G232" s="573">
        <v>0</v>
      </c>
      <c r="H232" s="573">
        <v>0</v>
      </c>
      <c r="I232" s="573">
        <v>258000</v>
      </c>
      <c r="J232" s="574"/>
    </row>
    <row r="233" spans="1:10" ht="42">
      <c r="A233" s="569" t="s">
        <v>1457</v>
      </c>
      <c r="B233" s="570" t="s">
        <v>1458</v>
      </c>
      <c r="C233" s="571" t="s">
        <v>627</v>
      </c>
      <c r="D233" s="572">
        <v>42278</v>
      </c>
      <c r="E233" s="572">
        <v>42643</v>
      </c>
      <c r="F233" s="573">
        <v>296364</v>
      </c>
      <c r="G233" s="573">
        <v>0</v>
      </c>
      <c r="H233" s="573">
        <v>0</v>
      </c>
      <c r="I233" s="573">
        <v>296364</v>
      </c>
      <c r="J233" s="574" t="s">
        <v>631</v>
      </c>
    </row>
    <row r="234" spans="1:10" ht="42">
      <c r="A234" s="569" t="s">
        <v>1457</v>
      </c>
      <c r="B234" s="570" t="s">
        <v>1459</v>
      </c>
      <c r="C234" s="571" t="s">
        <v>616</v>
      </c>
      <c r="D234" s="572">
        <v>42278</v>
      </c>
      <c r="E234" s="572">
        <v>42643</v>
      </c>
      <c r="F234" s="573">
        <v>304364</v>
      </c>
      <c r="G234" s="573">
        <v>0</v>
      </c>
      <c r="H234" s="573">
        <v>0</v>
      </c>
      <c r="I234" s="573">
        <v>304364</v>
      </c>
      <c r="J234" s="574" t="s">
        <v>631</v>
      </c>
    </row>
    <row r="235" spans="1:10" ht="42">
      <c r="A235" s="569" t="s">
        <v>1457</v>
      </c>
      <c r="B235" s="570" t="s">
        <v>1460</v>
      </c>
      <c r="C235" s="571" t="s">
        <v>633</v>
      </c>
      <c r="D235" s="572">
        <v>42278</v>
      </c>
      <c r="E235" s="572">
        <v>42460</v>
      </c>
      <c r="F235" s="573">
        <v>42182</v>
      </c>
      <c r="G235" s="573">
        <v>0</v>
      </c>
      <c r="H235" s="573">
        <v>0</v>
      </c>
      <c r="I235" s="573">
        <v>42182</v>
      </c>
      <c r="J235" s="574" t="s">
        <v>631</v>
      </c>
    </row>
    <row r="236" spans="1:10" ht="42">
      <c r="A236" s="569" t="s">
        <v>1457</v>
      </c>
      <c r="B236" s="570" t="s">
        <v>1461</v>
      </c>
      <c r="C236" s="571" t="s">
        <v>665</v>
      </c>
      <c r="D236" s="572">
        <v>42278</v>
      </c>
      <c r="E236" s="572">
        <v>42643</v>
      </c>
      <c r="F236" s="573">
        <v>27273</v>
      </c>
      <c r="G236" s="573">
        <v>0</v>
      </c>
      <c r="H236" s="573">
        <v>0</v>
      </c>
      <c r="I236" s="573">
        <v>27273</v>
      </c>
      <c r="J236" s="574" t="s">
        <v>631</v>
      </c>
    </row>
    <row r="237" spans="1:10" ht="42">
      <c r="A237" s="569" t="s">
        <v>1457</v>
      </c>
      <c r="B237" s="570" t="s">
        <v>1462</v>
      </c>
      <c r="C237" s="571" t="s">
        <v>994</v>
      </c>
      <c r="D237" s="572">
        <v>42278</v>
      </c>
      <c r="E237" s="572">
        <v>42643</v>
      </c>
      <c r="F237" s="573">
        <v>359000</v>
      </c>
      <c r="G237" s="573">
        <v>0</v>
      </c>
      <c r="H237" s="573">
        <v>0</v>
      </c>
      <c r="I237" s="573">
        <v>359000</v>
      </c>
      <c r="J237" s="574" t="s">
        <v>631</v>
      </c>
    </row>
    <row r="238" spans="1:10" ht="42">
      <c r="A238" s="569" t="s">
        <v>1457</v>
      </c>
      <c r="B238" s="570" t="s">
        <v>1463</v>
      </c>
      <c r="C238" s="571" t="s">
        <v>665</v>
      </c>
      <c r="D238" s="572">
        <v>42278</v>
      </c>
      <c r="E238" s="572">
        <v>42643</v>
      </c>
      <c r="F238" s="573">
        <v>431455</v>
      </c>
      <c r="G238" s="573">
        <v>0</v>
      </c>
      <c r="H238" s="573">
        <v>0</v>
      </c>
      <c r="I238" s="573">
        <v>431455</v>
      </c>
      <c r="J238" s="574" t="s">
        <v>631</v>
      </c>
    </row>
    <row r="239" spans="1:10" ht="42">
      <c r="A239" s="569" t="s">
        <v>1457</v>
      </c>
      <c r="B239" s="570" t="s">
        <v>1464</v>
      </c>
      <c r="C239" s="571" t="s">
        <v>632</v>
      </c>
      <c r="D239" s="572">
        <v>42278</v>
      </c>
      <c r="E239" s="572">
        <v>42643</v>
      </c>
      <c r="F239" s="573">
        <v>200000</v>
      </c>
      <c r="G239" s="573">
        <v>0</v>
      </c>
      <c r="H239" s="573">
        <v>0</v>
      </c>
      <c r="I239" s="573">
        <v>200000</v>
      </c>
      <c r="J239" s="574" t="s">
        <v>631</v>
      </c>
    </row>
    <row r="240" spans="1:10" ht="42">
      <c r="A240" s="569" t="s">
        <v>1457</v>
      </c>
      <c r="B240" s="570" t="s">
        <v>1465</v>
      </c>
      <c r="C240" s="571" t="s">
        <v>630</v>
      </c>
      <c r="D240" s="572">
        <v>42278</v>
      </c>
      <c r="E240" s="572">
        <v>42643</v>
      </c>
      <c r="F240" s="573">
        <v>200000</v>
      </c>
      <c r="G240" s="573">
        <v>0</v>
      </c>
      <c r="H240" s="573">
        <v>0</v>
      </c>
      <c r="I240" s="573">
        <v>200000</v>
      </c>
      <c r="J240" s="574" t="s">
        <v>631</v>
      </c>
    </row>
    <row r="241" spans="1:10" ht="42">
      <c r="A241" s="569" t="s">
        <v>1457</v>
      </c>
      <c r="B241" s="570" t="s">
        <v>1466</v>
      </c>
      <c r="C241" s="571" t="s">
        <v>664</v>
      </c>
      <c r="D241" s="572">
        <v>42278</v>
      </c>
      <c r="E241" s="572">
        <v>42643</v>
      </c>
      <c r="F241" s="573">
        <v>173273</v>
      </c>
      <c r="G241" s="573">
        <v>0</v>
      </c>
      <c r="H241" s="573">
        <v>0</v>
      </c>
      <c r="I241" s="573">
        <v>173273</v>
      </c>
      <c r="J241" s="574" t="s">
        <v>631</v>
      </c>
    </row>
    <row r="242" spans="1:10" ht="42">
      <c r="A242" s="569" t="s">
        <v>1457</v>
      </c>
      <c r="B242" s="570" t="s">
        <v>1467</v>
      </c>
      <c r="C242" s="571" t="s">
        <v>608</v>
      </c>
      <c r="D242" s="572">
        <v>42278</v>
      </c>
      <c r="E242" s="572">
        <v>42643</v>
      </c>
      <c r="F242" s="573">
        <v>449636</v>
      </c>
      <c r="G242" s="573">
        <v>0</v>
      </c>
      <c r="H242" s="573">
        <v>0</v>
      </c>
      <c r="I242" s="573">
        <v>359708.8</v>
      </c>
      <c r="J242" s="574" t="s">
        <v>631</v>
      </c>
    </row>
    <row r="243" spans="1:10" ht="42">
      <c r="A243" s="569" t="s">
        <v>1457</v>
      </c>
      <c r="B243" s="570" t="s">
        <v>1468</v>
      </c>
      <c r="C243" s="571" t="s">
        <v>644</v>
      </c>
      <c r="D243" s="572">
        <v>42278</v>
      </c>
      <c r="E243" s="572">
        <v>42643</v>
      </c>
      <c r="F243" s="573">
        <v>177273</v>
      </c>
      <c r="G243" s="573">
        <v>0</v>
      </c>
      <c r="H243" s="573">
        <v>0</v>
      </c>
      <c r="I243" s="573">
        <v>177273</v>
      </c>
      <c r="J243" s="574" t="s">
        <v>631</v>
      </c>
    </row>
    <row r="244" spans="1:10" ht="42">
      <c r="A244" s="569" t="s">
        <v>1457</v>
      </c>
      <c r="B244" s="570" t="s">
        <v>1469</v>
      </c>
      <c r="C244" s="571" t="s">
        <v>649</v>
      </c>
      <c r="D244" s="572">
        <v>42278</v>
      </c>
      <c r="E244" s="572">
        <v>42643</v>
      </c>
      <c r="F244" s="573">
        <v>180636</v>
      </c>
      <c r="G244" s="573">
        <v>0</v>
      </c>
      <c r="H244" s="573">
        <v>0</v>
      </c>
      <c r="I244" s="573">
        <v>63222.6</v>
      </c>
      <c r="J244" s="574" t="s">
        <v>631</v>
      </c>
    </row>
    <row r="245" spans="1:10" ht="42">
      <c r="A245" s="569" t="s">
        <v>1457</v>
      </c>
      <c r="B245" s="570" t="s">
        <v>1470</v>
      </c>
      <c r="C245" s="571" t="s">
        <v>618</v>
      </c>
      <c r="D245" s="572">
        <v>42278</v>
      </c>
      <c r="E245" s="572">
        <v>42643</v>
      </c>
      <c r="F245" s="573">
        <v>79818</v>
      </c>
      <c r="G245" s="573">
        <v>0</v>
      </c>
      <c r="H245" s="573">
        <v>0</v>
      </c>
      <c r="I245" s="573">
        <v>79818</v>
      </c>
      <c r="J245" s="574" t="s">
        <v>631</v>
      </c>
    </row>
    <row r="246" spans="1:10" ht="63">
      <c r="A246" s="569" t="s">
        <v>1457</v>
      </c>
      <c r="B246" s="570" t="s">
        <v>1471</v>
      </c>
      <c r="C246" s="571" t="s">
        <v>648</v>
      </c>
      <c r="D246" s="572">
        <v>42278</v>
      </c>
      <c r="E246" s="572">
        <v>42643</v>
      </c>
      <c r="F246" s="573">
        <v>209000</v>
      </c>
      <c r="G246" s="573">
        <v>0</v>
      </c>
      <c r="H246" s="573">
        <v>0</v>
      </c>
      <c r="I246" s="573">
        <v>209000</v>
      </c>
      <c r="J246" s="574" t="s">
        <v>631</v>
      </c>
    </row>
    <row r="247" spans="1:10" ht="42">
      <c r="A247" s="569" t="s">
        <v>1457</v>
      </c>
      <c r="B247" s="570" t="s">
        <v>1472</v>
      </c>
      <c r="C247" s="571" t="s">
        <v>649</v>
      </c>
      <c r="D247" s="572">
        <v>42278</v>
      </c>
      <c r="E247" s="572">
        <v>42460</v>
      </c>
      <c r="F247" s="573">
        <v>172545</v>
      </c>
      <c r="G247" s="573">
        <v>0</v>
      </c>
      <c r="H247" s="573">
        <v>0</v>
      </c>
      <c r="I247" s="573">
        <v>103527</v>
      </c>
      <c r="J247" s="574" t="s">
        <v>631</v>
      </c>
    </row>
    <row r="248" spans="1:10" ht="63">
      <c r="A248" s="569" t="s">
        <v>1457</v>
      </c>
      <c r="B248" s="570" t="s">
        <v>1473</v>
      </c>
      <c r="C248" s="571" t="s">
        <v>618</v>
      </c>
      <c r="D248" s="572">
        <v>42278</v>
      </c>
      <c r="E248" s="572">
        <v>42460</v>
      </c>
      <c r="F248" s="573">
        <v>189364</v>
      </c>
      <c r="G248" s="573">
        <v>0</v>
      </c>
      <c r="H248" s="573">
        <v>0</v>
      </c>
      <c r="I248" s="573">
        <v>132554.8</v>
      </c>
      <c r="J248" s="574" t="s">
        <v>631</v>
      </c>
    </row>
    <row r="249" spans="1:10" ht="42">
      <c r="A249" s="569" t="s">
        <v>1457</v>
      </c>
      <c r="B249" s="570" t="s">
        <v>1474</v>
      </c>
      <c r="C249" s="571" t="s">
        <v>610</v>
      </c>
      <c r="D249" s="572">
        <v>42278</v>
      </c>
      <c r="E249" s="572">
        <v>42643</v>
      </c>
      <c r="F249" s="573">
        <v>336364</v>
      </c>
      <c r="G249" s="573">
        <v>0</v>
      </c>
      <c r="H249" s="573">
        <v>0</v>
      </c>
      <c r="I249" s="573">
        <v>269091.2</v>
      </c>
      <c r="J249" s="574" t="s">
        <v>631</v>
      </c>
    </row>
    <row r="250" spans="1:10" ht="63">
      <c r="A250" s="569" t="s">
        <v>1457</v>
      </c>
      <c r="B250" s="570" t="s">
        <v>1475</v>
      </c>
      <c r="C250" s="571" t="s">
        <v>665</v>
      </c>
      <c r="D250" s="572">
        <v>42278</v>
      </c>
      <c r="E250" s="572">
        <v>42643</v>
      </c>
      <c r="F250" s="573">
        <v>376860</v>
      </c>
      <c r="G250" s="573">
        <v>0</v>
      </c>
      <c r="H250" s="573">
        <v>0</v>
      </c>
      <c r="I250" s="573">
        <v>376860</v>
      </c>
      <c r="J250" s="574" t="s">
        <v>631</v>
      </c>
    </row>
    <row r="251" spans="1:10" ht="42">
      <c r="A251" s="569" t="s">
        <v>1457</v>
      </c>
      <c r="B251" s="570" t="s">
        <v>1476</v>
      </c>
      <c r="C251" s="571" t="s">
        <v>615</v>
      </c>
      <c r="D251" s="572">
        <v>42278</v>
      </c>
      <c r="E251" s="572">
        <v>42643</v>
      </c>
      <c r="F251" s="573">
        <v>428727</v>
      </c>
      <c r="G251" s="573">
        <v>0</v>
      </c>
      <c r="H251" s="573">
        <v>0</v>
      </c>
      <c r="I251" s="573">
        <v>321545.25</v>
      </c>
      <c r="J251" s="574" t="s">
        <v>631</v>
      </c>
    </row>
    <row r="252" spans="1:10" ht="63">
      <c r="A252" s="569" t="s">
        <v>1457</v>
      </c>
      <c r="B252" s="570" t="s">
        <v>1477</v>
      </c>
      <c r="C252" s="571" t="s">
        <v>638</v>
      </c>
      <c r="D252" s="572">
        <v>42003</v>
      </c>
      <c r="E252" s="572">
        <v>42307</v>
      </c>
      <c r="F252" s="573">
        <v>400000</v>
      </c>
      <c r="G252" s="573">
        <v>0</v>
      </c>
      <c r="H252" s="573">
        <v>360000</v>
      </c>
      <c r="I252" s="573">
        <v>40000</v>
      </c>
      <c r="J252" s="574" t="s">
        <v>631</v>
      </c>
    </row>
    <row r="253" spans="1:10" ht="63">
      <c r="A253" s="569" t="s">
        <v>1457</v>
      </c>
      <c r="B253" s="570" t="s">
        <v>1478</v>
      </c>
      <c r="C253" s="571" t="s">
        <v>715</v>
      </c>
      <c r="D253" s="572">
        <v>42003</v>
      </c>
      <c r="E253" s="572">
        <v>42307</v>
      </c>
      <c r="F253" s="573">
        <v>400000</v>
      </c>
      <c r="G253" s="573">
        <v>0</v>
      </c>
      <c r="H253" s="573">
        <v>251999.99999999997</v>
      </c>
      <c r="I253" s="573">
        <v>28000</v>
      </c>
      <c r="J253" s="574" t="s">
        <v>631</v>
      </c>
    </row>
    <row r="254" spans="1:10" ht="42">
      <c r="A254" s="569" t="s">
        <v>1457</v>
      </c>
      <c r="B254" s="570" t="s">
        <v>1479</v>
      </c>
      <c r="C254" s="571" t="s">
        <v>1480</v>
      </c>
      <c r="D254" s="572">
        <v>42003</v>
      </c>
      <c r="E254" s="572">
        <v>42307</v>
      </c>
      <c r="F254" s="573">
        <v>400000</v>
      </c>
      <c r="G254" s="573">
        <v>0</v>
      </c>
      <c r="H254" s="573">
        <v>360000</v>
      </c>
      <c r="I254" s="573">
        <v>40000</v>
      </c>
      <c r="J254" s="574" t="s">
        <v>631</v>
      </c>
    </row>
    <row r="255" spans="1:10" ht="42">
      <c r="A255" s="569" t="s">
        <v>1457</v>
      </c>
      <c r="B255" s="570" t="s">
        <v>1481</v>
      </c>
      <c r="C255" s="571" t="s">
        <v>639</v>
      </c>
      <c r="D255" s="572">
        <v>42003</v>
      </c>
      <c r="E255" s="572">
        <v>42307</v>
      </c>
      <c r="F255" s="573">
        <v>400000</v>
      </c>
      <c r="G255" s="573">
        <v>0</v>
      </c>
      <c r="H255" s="573">
        <v>216000</v>
      </c>
      <c r="I255" s="573">
        <v>24000</v>
      </c>
      <c r="J255" s="574" t="s">
        <v>631</v>
      </c>
    </row>
    <row r="256" spans="1:10" ht="42">
      <c r="A256" s="569" t="s">
        <v>1457</v>
      </c>
      <c r="B256" s="570" t="s">
        <v>1482</v>
      </c>
      <c r="C256" s="571" t="s">
        <v>737</v>
      </c>
      <c r="D256" s="572">
        <v>42003</v>
      </c>
      <c r="E256" s="572">
        <v>42307</v>
      </c>
      <c r="F256" s="573">
        <v>800000</v>
      </c>
      <c r="G256" s="573">
        <v>0</v>
      </c>
      <c r="H256" s="573">
        <v>720000</v>
      </c>
      <c r="I256" s="573">
        <v>80000</v>
      </c>
      <c r="J256" s="574" t="s">
        <v>631</v>
      </c>
    </row>
    <row r="257" spans="1:10" ht="42">
      <c r="A257" s="569" t="s">
        <v>1457</v>
      </c>
      <c r="B257" s="570" t="s">
        <v>1483</v>
      </c>
      <c r="C257" s="571" t="s">
        <v>651</v>
      </c>
      <c r="D257" s="572">
        <v>42003</v>
      </c>
      <c r="E257" s="572">
        <v>42307</v>
      </c>
      <c r="F257" s="573">
        <v>326400</v>
      </c>
      <c r="G257" s="573">
        <v>0</v>
      </c>
      <c r="H257" s="573">
        <v>293760</v>
      </c>
      <c r="I257" s="573">
        <v>32640</v>
      </c>
      <c r="J257" s="574" t="s">
        <v>631</v>
      </c>
    </row>
    <row r="258" spans="1:10" ht="63">
      <c r="A258" s="569" t="s">
        <v>1457</v>
      </c>
      <c r="B258" s="570" t="s">
        <v>1484</v>
      </c>
      <c r="C258" s="571" t="s">
        <v>1485</v>
      </c>
      <c r="D258" s="572">
        <v>42003</v>
      </c>
      <c r="E258" s="572">
        <v>42307</v>
      </c>
      <c r="F258" s="573">
        <v>400000</v>
      </c>
      <c r="G258" s="573">
        <v>0</v>
      </c>
      <c r="H258" s="573">
        <v>216000</v>
      </c>
      <c r="I258" s="573">
        <v>24000</v>
      </c>
      <c r="J258" s="574" t="s">
        <v>631</v>
      </c>
    </row>
    <row r="259" spans="1:10" ht="84">
      <c r="A259" s="569" t="s">
        <v>1457</v>
      </c>
      <c r="B259" s="570" t="s">
        <v>1486</v>
      </c>
      <c r="C259" s="571" t="s">
        <v>1487</v>
      </c>
      <c r="D259" s="572">
        <v>42003</v>
      </c>
      <c r="E259" s="572">
        <v>42307</v>
      </c>
      <c r="F259" s="573">
        <v>400000</v>
      </c>
      <c r="G259" s="573">
        <v>0</v>
      </c>
      <c r="H259" s="573">
        <v>360000</v>
      </c>
      <c r="I259" s="573">
        <v>40000</v>
      </c>
      <c r="J259" s="574" t="s">
        <v>631</v>
      </c>
    </row>
    <row r="260" spans="1:10" ht="42">
      <c r="A260" s="569" t="s">
        <v>1457</v>
      </c>
      <c r="B260" s="570" t="s">
        <v>1488</v>
      </c>
      <c r="C260" s="571" t="s">
        <v>1489</v>
      </c>
      <c r="D260" s="572">
        <v>41609</v>
      </c>
      <c r="E260" s="572">
        <v>41912</v>
      </c>
      <c r="F260" s="573">
        <v>350000</v>
      </c>
      <c r="G260" s="573">
        <v>280000</v>
      </c>
      <c r="H260" s="573">
        <v>0</v>
      </c>
      <c r="I260" s="573">
        <v>0</v>
      </c>
      <c r="J260" s="574" t="s">
        <v>631</v>
      </c>
    </row>
    <row r="261" spans="1:10" ht="63">
      <c r="A261" s="569" t="s">
        <v>1457</v>
      </c>
      <c r="B261" s="570" t="s">
        <v>1490</v>
      </c>
      <c r="C261" s="571" t="s">
        <v>650</v>
      </c>
      <c r="D261" s="572">
        <v>41609</v>
      </c>
      <c r="E261" s="572">
        <v>41912</v>
      </c>
      <c r="F261" s="573">
        <v>400000</v>
      </c>
      <c r="G261" s="573">
        <v>400000</v>
      </c>
      <c r="H261" s="573">
        <v>0</v>
      </c>
      <c r="I261" s="573">
        <v>0</v>
      </c>
      <c r="J261" s="574" t="s">
        <v>631</v>
      </c>
    </row>
    <row r="262" spans="1:10" ht="42">
      <c r="A262" s="569" t="s">
        <v>1457</v>
      </c>
      <c r="B262" s="570" t="s">
        <v>1491</v>
      </c>
      <c r="C262" s="571" t="s">
        <v>639</v>
      </c>
      <c r="D262" s="572">
        <v>41609</v>
      </c>
      <c r="E262" s="572">
        <v>41912</v>
      </c>
      <c r="F262" s="573">
        <v>400000</v>
      </c>
      <c r="G262" s="573">
        <v>240000</v>
      </c>
      <c r="H262" s="573">
        <v>0</v>
      </c>
      <c r="I262" s="573">
        <v>0</v>
      </c>
      <c r="J262" s="574" t="s">
        <v>631</v>
      </c>
    </row>
    <row r="263" spans="1:10" ht="42">
      <c r="A263" s="569" t="s">
        <v>1457</v>
      </c>
      <c r="B263" s="570" t="s">
        <v>1492</v>
      </c>
      <c r="C263" s="571" t="s">
        <v>633</v>
      </c>
      <c r="D263" s="572">
        <v>41609</v>
      </c>
      <c r="E263" s="572">
        <v>41912</v>
      </c>
      <c r="F263" s="573">
        <v>331000</v>
      </c>
      <c r="G263" s="573">
        <v>331000</v>
      </c>
      <c r="H263" s="573">
        <v>0</v>
      </c>
      <c r="I263" s="573">
        <v>0</v>
      </c>
      <c r="J263" s="574" t="s">
        <v>631</v>
      </c>
    </row>
    <row r="264" spans="1:10" ht="42">
      <c r="A264" s="569" t="s">
        <v>1457</v>
      </c>
      <c r="B264" s="570" t="s">
        <v>1493</v>
      </c>
      <c r="C264" s="571" t="s">
        <v>1480</v>
      </c>
      <c r="D264" s="572">
        <v>41609</v>
      </c>
      <c r="E264" s="572">
        <v>41912</v>
      </c>
      <c r="F264" s="573">
        <v>300000</v>
      </c>
      <c r="G264" s="573">
        <v>300000</v>
      </c>
      <c r="H264" s="573">
        <v>0</v>
      </c>
      <c r="I264" s="573">
        <v>0</v>
      </c>
      <c r="J264" s="574" t="s">
        <v>631</v>
      </c>
    </row>
    <row r="265" spans="1:10" ht="42">
      <c r="A265" s="569" t="s">
        <v>1457</v>
      </c>
      <c r="B265" s="570" t="s">
        <v>1494</v>
      </c>
      <c r="C265" s="571" t="s">
        <v>640</v>
      </c>
      <c r="D265" s="572">
        <v>42522</v>
      </c>
      <c r="E265" s="572">
        <v>42886</v>
      </c>
      <c r="F265" s="573">
        <v>4000000</v>
      </c>
      <c r="G265" s="573">
        <v>0</v>
      </c>
      <c r="H265" s="573">
        <v>0</v>
      </c>
      <c r="I265" s="573">
        <v>1333333.3333333333</v>
      </c>
      <c r="J265" s="574" t="s">
        <v>631</v>
      </c>
    </row>
    <row r="266" spans="1:10" ht="84">
      <c r="A266" s="569">
        <v>195</v>
      </c>
      <c r="B266" s="570" t="s">
        <v>1363</v>
      </c>
      <c r="C266" s="571" t="s">
        <v>623</v>
      </c>
      <c r="D266" s="572">
        <v>42614</v>
      </c>
      <c r="E266" s="572">
        <v>42916</v>
      </c>
      <c r="F266" s="573">
        <v>33000</v>
      </c>
      <c r="G266" s="573"/>
      <c r="H266" s="573"/>
      <c r="I266" s="573"/>
      <c r="J266" s="574" t="s">
        <v>1364</v>
      </c>
    </row>
    <row r="267" spans="1:10" ht="42">
      <c r="A267" s="569">
        <v>65</v>
      </c>
      <c r="B267" s="570" t="s">
        <v>713</v>
      </c>
      <c r="C267" s="571" t="s">
        <v>682</v>
      </c>
      <c r="D267" s="572">
        <v>41000</v>
      </c>
      <c r="E267" s="572">
        <v>41729</v>
      </c>
      <c r="F267" s="573">
        <v>182000</v>
      </c>
      <c r="G267" s="573">
        <v>45500</v>
      </c>
      <c r="H267" s="573">
        <v>0</v>
      </c>
      <c r="I267" s="573">
        <v>0</v>
      </c>
      <c r="J267" s="574" t="s">
        <v>661</v>
      </c>
    </row>
    <row r="268" spans="1:10" ht="42">
      <c r="A268" s="569">
        <v>67</v>
      </c>
      <c r="B268" s="570" t="s">
        <v>714</v>
      </c>
      <c r="C268" s="571" t="s">
        <v>715</v>
      </c>
      <c r="D268" s="572">
        <v>41153</v>
      </c>
      <c r="E268" s="572">
        <v>41882</v>
      </c>
      <c r="F268" s="573">
        <v>230000</v>
      </c>
      <c r="G268" s="573">
        <v>105416.66666666666</v>
      </c>
      <c r="H268" s="573">
        <v>0</v>
      </c>
      <c r="I268" s="573">
        <v>0</v>
      </c>
      <c r="J268" s="574" t="s">
        <v>661</v>
      </c>
    </row>
    <row r="269" spans="1:10" ht="42">
      <c r="A269" s="569">
        <v>68</v>
      </c>
      <c r="B269" s="570" t="s">
        <v>387</v>
      </c>
      <c r="C269" s="571" t="s">
        <v>632</v>
      </c>
      <c r="D269" s="572">
        <v>41153</v>
      </c>
      <c r="E269" s="572">
        <v>41882</v>
      </c>
      <c r="F269" s="573">
        <v>223000</v>
      </c>
      <c r="G269" s="573">
        <v>102208.33333333333</v>
      </c>
      <c r="H269" s="573">
        <v>0</v>
      </c>
      <c r="I269" s="573">
        <v>0</v>
      </c>
      <c r="J269" s="574" t="s">
        <v>661</v>
      </c>
    </row>
    <row r="270" spans="1:10" ht="42">
      <c r="A270" s="569">
        <v>69</v>
      </c>
      <c r="B270" s="570" t="s">
        <v>716</v>
      </c>
      <c r="C270" s="571" t="s">
        <v>660</v>
      </c>
      <c r="D270" s="572">
        <v>41153</v>
      </c>
      <c r="E270" s="572">
        <v>41882</v>
      </c>
      <c r="F270" s="573">
        <v>194500</v>
      </c>
      <c r="G270" s="573">
        <v>89145.83333333333</v>
      </c>
      <c r="H270" s="573">
        <v>0</v>
      </c>
      <c r="I270" s="573">
        <v>0</v>
      </c>
      <c r="J270" s="574" t="s">
        <v>661</v>
      </c>
    </row>
    <row r="271" spans="1:10" ht="42">
      <c r="A271" s="569">
        <v>70</v>
      </c>
      <c r="B271" s="570" t="s">
        <v>717</v>
      </c>
      <c r="C271" s="571" t="s">
        <v>718</v>
      </c>
      <c r="D271" s="572">
        <v>41153</v>
      </c>
      <c r="E271" s="572">
        <v>41882</v>
      </c>
      <c r="F271" s="573">
        <v>230000</v>
      </c>
      <c r="G271" s="573">
        <v>105416.66666666666</v>
      </c>
      <c r="H271" s="573">
        <v>0</v>
      </c>
      <c r="I271" s="573">
        <v>0</v>
      </c>
      <c r="J271" s="574" t="s">
        <v>661</v>
      </c>
    </row>
    <row r="272" spans="1:10" ht="42">
      <c r="A272" s="569">
        <v>162</v>
      </c>
      <c r="B272" s="570" t="s">
        <v>1365</v>
      </c>
      <c r="C272" s="571" t="s">
        <v>1487</v>
      </c>
      <c r="D272" s="572">
        <v>42614</v>
      </c>
      <c r="E272" s="572">
        <v>42978</v>
      </c>
      <c r="F272" s="573">
        <v>368600</v>
      </c>
      <c r="G272" s="573">
        <v>0</v>
      </c>
      <c r="H272" s="573">
        <v>0</v>
      </c>
      <c r="I272" s="573">
        <v>30716.66666666666</v>
      </c>
      <c r="J272" s="574" t="s">
        <v>619</v>
      </c>
    </row>
    <row r="273" spans="1:10" ht="42">
      <c r="A273" s="569">
        <v>165</v>
      </c>
      <c r="B273" s="570" t="s">
        <v>1366</v>
      </c>
      <c r="C273" s="571" t="s">
        <v>1367</v>
      </c>
      <c r="D273" s="572">
        <v>42614</v>
      </c>
      <c r="E273" s="572">
        <v>43100</v>
      </c>
      <c r="F273" s="573">
        <v>50000</v>
      </c>
      <c r="G273" s="573">
        <v>0</v>
      </c>
      <c r="H273" s="573">
        <v>0</v>
      </c>
      <c r="I273" s="573">
        <v>3125</v>
      </c>
      <c r="J273" s="574" t="s">
        <v>735</v>
      </c>
    </row>
    <row r="274" spans="1:10" ht="42">
      <c r="A274" s="569">
        <v>160</v>
      </c>
      <c r="B274" s="570" t="s">
        <v>506</v>
      </c>
      <c r="C274" s="571" t="s">
        <v>620</v>
      </c>
      <c r="D274" s="572">
        <v>41091</v>
      </c>
      <c r="E274" s="572">
        <v>41608</v>
      </c>
      <c r="F274" s="573">
        <v>5000</v>
      </c>
      <c r="G274" s="573">
        <v>196.11764705882356</v>
      </c>
      <c r="H274" s="573">
        <v>0</v>
      </c>
      <c r="I274" s="573">
        <v>0</v>
      </c>
      <c r="J274" s="574" t="s">
        <v>621</v>
      </c>
    </row>
    <row r="275" spans="1:10" ht="21">
      <c r="A275" s="569">
        <v>161</v>
      </c>
      <c r="B275" s="570" t="s">
        <v>529</v>
      </c>
      <c r="C275" s="571" t="s">
        <v>620</v>
      </c>
      <c r="D275" s="572">
        <v>41030</v>
      </c>
      <c r="E275" s="572">
        <v>41670</v>
      </c>
      <c r="F275" s="573">
        <v>5000</v>
      </c>
      <c r="G275" s="573">
        <v>476.19047619047615</v>
      </c>
      <c r="H275" s="573">
        <v>0</v>
      </c>
      <c r="I275" s="573">
        <v>0</v>
      </c>
      <c r="J275" s="574" t="s">
        <v>621</v>
      </c>
    </row>
    <row r="276" spans="1:10" ht="42">
      <c r="A276" s="569">
        <v>162</v>
      </c>
      <c r="B276" s="570" t="s">
        <v>684</v>
      </c>
      <c r="C276" s="571" t="s">
        <v>651</v>
      </c>
      <c r="D276" s="572">
        <v>41061</v>
      </c>
      <c r="E276" s="572">
        <v>41698</v>
      </c>
      <c r="F276" s="573">
        <v>5000</v>
      </c>
      <c r="G276" s="573">
        <v>396.9047619047619</v>
      </c>
      <c r="H276" s="573">
        <v>0</v>
      </c>
      <c r="I276" s="573">
        <v>0</v>
      </c>
      <c r="J276" s="574" t="s">
        <v>621</v>
      </c>
    </row>
    <row r="277" spans="1:10" ht="42">
      <c r="A277" s="569">
        <v>171</v>
      </c>
      <c r="B277" s="570" t="s">
        <v>693</v>
      </c>
      <c r="C277" s="571" t="s">
        <v>694</v>
      </c>
      <c r="D277" s="572">
        <v>41395</v>
      </c>
      <c r="E277" s="572">
        <v>41670</v>
      </c>
      <c r="F277" s="573">
        <v>5000</v>
      </c>
      <c r="G277" s="573">
        <v>1111.111111111111</v>
      </c>
      <c r="H277" s="573">
        <v>0</v>
      </c>
      <c r="I277" s="573">
        <v>0</v>
      </c>
      <c r="J277" s="574" t="s">
        <v>621</v>
      </c>
    </row>
    <row r="278" spans="1:10" ht="42">
      <c r="A278" s="569">
        <v>184</v>
      </c>
      <c r="B278" s="570" t="s">
        <v>709</v>
      </c>
      <c r="C278" s="571" t="s">
        <v>620</v>
      </c>
      <c r="D278" s="572">
        <v>41852</v>
      </c>
      <c r="E278" s="572">
        <v>42216</v>
      </c>
      <c r="F278" s="573">
        <v>5000</v>
      </c>
      <c r="G278" s="573">
        <v>416.66666666666663</v>
      </c>
      <c r="H278" s="573">
        <v>2083.3333333333335</v>
      </c>
      <c r="I278" s="573">
        <v>0</v>
      </c>
      <c r="J278" s="574" t="s">
        <v>621</v>
      </c>
    </row>
    <row r="279" spans="1:10" ht="42">
      <c r="A279" s="569">
        <v>185</v>
      </c>
      <c r="B279" s="570" t="s">
        <v>710</v>
      </c>
      <c r="C279" s="571" t="s">
        <v>620</v>
      </c>
      <c r="D279" s="572">
        <v>41852</v>
      </c>
      <c r="E279" s="572">
        <v>42216</v>
      </c>
      <c r="F279" s="573">
        <v>5000</v>
      </c>
      <c r="G279" s="573">
        <v>416.66666666666663</v>
      </c>
      <c r="H279" s="573">
        <v>2083.3333333333335</v>
      </c>
      <c r="I279" s="573">
        <v>0</v>
      </c>
      <c r="J279" s="574" t="s">
        <v>621</v>
      </c>
    </row>
    <row r="280" spans="1:10" ht="42">
      <c r="A280" s="569">
        <v>122</v>
      </c>
      <c r="B280" s="570" t="s">
        <v>1368</v>
      </c>
      <c r="C280" s="571" t="s">
        <v>739</v>
      </c>
      <c r="D280" s="572">
        <v>42461</v>
      </c>
      <c r="E280" s="572">
        <v>42825</v>
      </c>
      <c r="F280" s="573">
        <v>193000</v>
      </c>
      <c r="G280" s="573">
        <v>0</v>
      </c>
      <c r="H280" s="573">
        <v>0</v>
      </c>
      <c r="I280" s="573">
        <v>96500</v>
      </c>
      <c r="J280" s="574" t="s">
        <v>1369</v>
      </c>
    </row>
    <row r="281" spans="1:10" ht="42">
      <c r="A281" s="569">
        <v>133</v>
      </c>
      <c r="B281" s="570" t="s">
        <v>1370</v>
      </c>
      <c r="C281" s="571" t="s">
        <v>1371</v>
      </c>
      <c r="D281" s="572">
        <v>42339</v>
      </c>
      <c r="E281" s="572">
        <v>42704</v>
      </c>
      <c r="F281" s="573">
        <v>105000</v>
      </c>
      <c r="G281" s="573">
        <v>0</v>
      </c>
      <c r="H281" s="573">
        <v>0</v>
      </c>
      <c r="I281" s="573">
        <v>87500</v>
      </c>
      <c r="J281" s="574" t="s">
        <v>619</v>
      </c>
    </row>
    <row r="282" spans="1:10" ht="63">
      <c r="A282" s="569">
        <v>137</v>
      </c>
      <c r="B282" s="570" t="s">
        <v>1372</v>
      </c>
      <c r="C282" s="571" t="s">
        <v>618</v>
      </c>
      <c r="D282" s="572">
        <v>42430</v>
      </c>
      <c r="E282" s="572">
        <v>42643</v>
      </c>
      <c r="F282" s="573">
        <v>436700</v>
      </c>
      <c r="G282" s="573">
        <v>0</v>
      </c>
      <c r="H282" s="573">
        <v>0</v>
      </c>
      <c r="I282" s="573">
        <v>218350</v>
      </c>
      <c r="J282" s="574" t="s">
        <v>1373</v>
      </c>
    </row>
    <row r="283" spans="1:10" ht="42">
      <c r="A283" s="569">
        <v>444</v>
      </c>
      <c r="B283" s="570" t="s">
        <v>1374</v>
      </c>
      <c r="C283" s="571" t="s">
        <v>1075</v>
      </c>
      <c r="D283" s="572">
        <v>42064</v>
      </c>
      <c r="E283" s="572">
        <v>42614</v>
      </c>
      <c r="F283" s="573">
        <v>1847223</v>
      </c>
      <c r="G283" s="573">
        <v>0</v>
      </c>
      <c r="H283" s="573">
        <v>538773.375</v>
      </c>
      <c r="I283" s="573">
        <v>846643.875</v>
      </c>
      <c r="J283" s="574"/>
    </row>
    <row r="284" spans="1:10" ht="63">
      <c r="A284" s="569">
        <v>447</v>
      </c>
      <c r="B284" s="570" t="s">
        <v>1375</v>
      </c>
      <c r="C284" s="571" t="s">
        <v>743</v>
      </c>
      <c r="D284" s="572">
        <v>42370</v>
      </c>
      <c r="E284" s="572">
        <v>42735</v>
      </c>
      <c r="F284" s="573">
        <v>250000</v>
      </c>
      <c r="G284" s="573">
        <v>0</v>
      </c>
      <c r="H284" s="573">
        <v>0</v>
      </c>
      <c r="I284" s="573">
        <v>187500</v>
      </c>
      <c r="J284" s="574"/>
    </row>
    <row r="285" spans="1:10" ht="21">
      <c r="A285" s="569">
        <v>449</v>
      </c>
      <c r="B285" s="570" t="s">
        <v>1376</v>
      </c>
      <c r="C285" s="571" t="s">
        <v>1377</v>
      </c>
      <c r="D285" s="572">
        <v>42430</v>
      </c>
      <c r="E285" s="572">
        <v>42522</v>
      </c>
      <c r="F285" s="573">
        <v>168000</v>
      </c>
      <c r="G285" s="573">
        <v>0</v>
      </c>
      <c r="H285" s="573">
        <v>0</v>
      </c>
      <c r="I285" s="573">
        <v>168000</v>
      </c>
      <c r="J285" s="574"/>
    </row>
    <row r="286" spans="1:10" ht="42">
      <c r="A286" s="569">
        <v>450</v>
      </c>
      <c r="B286" s="570" t="s">
        <v>1378</v>
      </c>
      <c r="C286" s="571" t="s">
        <v>658</v>
      </c>
      <c r="D286" s="572">
        <v>42415</v>
      </c>
      <c r="E286" s="572">
        <v>42780</v>
      </c>
      <c r="F286" s="573">
        <v>1777425</v>
      </c>
      <c r="G286" s="573">
        <v>0</v>
      </c>
      <c r="H286" s="573">
        <v>0</v>
      </c>
      <c r="I286" s="573">
        <v>1184950</v>
      </c>
      <c r="J286" s="574"/>
    </row>
    <row r="287" spans="1:10" ht="42">
      <c r="A287" s="569">
        <v>452</v>
      </c>
      <c r="B287" s="570" t="s">
        <v>1510</v>
      </c>
      <c r="C287" s="571" t="s">
        <v>677</v>
      </c>
      <c r="D287" s="572">
        <v>42491</v>
      </c>
      <c r="E287" s="572">
        <v>43039</v>
      </c>
      <c r="F287" s="573">
        <v>749000</v>
      </c>
      <c r="G287" s="573">
        <v>0</v>
      </c>
      <c r="H287" s="573">
        <v>0</v>
      </c>
      <c r="I287" s="573">
        <v>124833.33333333333</v>
      </c>
      <c r="J287" s="574"/>
    </row>
    <row r="288" spans="1:10" ht="21">
      <c r="A288" s="569">
        <v>453</v>
      </c>
      <c r="B288" s="570" t="s">
        <v>1511</v>
      </c>
      <c r="C288" s="571" t="s">
        <v>640</v>
      </c>
      <c r="D288" s="572">
        <v>42522</v>
      </c>
      <c r="E288" s="572">
        <v>43266</v>
      </c>
      <c r="F288" s="573">
        <v>500000</v>
      </c>
      <c r="G288" s="573">
        <v>0</v>
      </c>
      <c r="H288" s="573">
        <v>0</v>
      </c>
      <c r="I288" s="573">
        <v>80000</v>
      </c>
      <c r="J288" s="574"/>
    </row>
    <row r="289" spans="1:10" ht="42">
      <c r="A289" s="569">
        <v>475</v>
      </c>
      <c r="B289" s="570" t="s">
        <v>794</v>
      </c>
      <c r="C289" s="571" t="s">
        <v>618</v>
      </c>
      <c r="D289" s="572">
        <v>41852</v>
      </c>
      <c r="E289" s="572">
        <v>43008</v>
      </c>
      <c r="F289" s="573">
        <v>1718000</v>
      </c>
      <c r="G289" s="573">
        <v>88102.5641025641</v>
      </c>
      <c r="H289" s="573">
        <v>528615.3846153846</v>
      </c>
      <c r="I289" s="573">
        <v>528615.3846153846</v>
      </c>
      <c r="J289" s="574"/>
    </row>
    <row r="290" spans="1:10" ht="42">
      <c r="A290" s="569">
        <v>478</v>
      </c>
      <c r="B290" s="570" t="s">
        <v>1512</v>
      </c>
      <c r="C290" s="571" t="s">
        <v>635</v>
      </c>
      <c r="D290" s="572">
        <v>41883</v>
      </c>
      <c r="E290" s="572">
        <v>42979</v>
      </c>
      <c r="F290" s="573">
        <v>17000000</v>
      </c>
      <c r="G290" s="573">
        <v>45945.94594594595</v>
      </c>
      <c r="H290" s="573">
        <v>551351.3513513514</v>
      </c>
      <c r="I290" s="573">
        <v>551351.3513513514</v>
      </c>
      <c r="J290" s="574"/>
    </row>
    <row r="291" spans="1:10" ht="63">
      <c r="A291" s="569">
        <v>479</v>
      </c>
      <c r="B291" s="570" t="s">
        <v>1513</v>
      </c>
      <c r="C291" s="571" t="s">
        <v>676</v>
      </c>
      <c r="D291" s="572">
        <v>42461</v>
      </c>
      <c r="E291" s="572">
        <v>42825</v>
      </c>
      <c r="F291" s="573">
        <v>646000</v>
      </c>
      <c r="G291" s="573">
        <v>0</v>
      </c>
      <c r="H291" s="573">
        <v>0</v>
      </c>
      <c r="I291" s="573">
        <v>64600</v>
      </c>
      <c r="J291" s="574"/>
    </row>
    <row r="292" spans="1:10" ht="42">
      <c r="A292" s="569" t="s">
        <v>1457</v>
      </c>
      <c r="B292" s="570" t="s">
        <v>1494</v>
      </c>
      <c r="C292" s="571" t="s">
        <v>640</v>
      </c>
      <c r="D292" s="572">
        <v>42522</v>
      </c>
      <c r="E292" s="572">
        <v>42886</v>
      </c>
      <c r="F292" s="573">
        <v>4000000</v>
      </c>
      <c r="G292" s="573">
        <v>0</v>
      </c>
      <c r="H292" s="573">
        <v>0</v>
      </c>
      <c r="I292" s="573">
        <v>1333333.3333333333</v>
      </c>
      <c r="J292" s="574"/>
    </row>
    <row r="293" spans="1:10" ht="42">
      <c r="A293" s="569" t="s">
        <v>1457</v>
      </c>
      <c r="B293" s="570" t="s">
        <v>2095</v>
      </c>
      <c r="C293" s="571" t="s">
        <v>778</v>
      </c>
      <c r="D293" s="572">
        <v>42461</v>
      </c>
      <c r="E293" s="572">
        <v>42825</v>
      </c>
      <c r="F293" s="573">
        <v>686900</v>
      </c>
      <c r="G293" s="573">
        <v>0</v>
      </c>
      <c r="H293" s="573">
        <v>0</v>
      </c>
      <c r="I293" s="573">
        <v>343450</v>
      </c>
      <c r="J293" s="574"/>
    </row>
    <row r="294" spans="1:10" ht="36">
      <c r="A294" s="808" t="s">
        <v>1457</v>
      </c>
      <c r="B294" s="809" t="s">
        <v>2096</v>
      </c>
      <c r="C294" s="810" t="s">
        <v>725</v>
      </c>
      <c r="D294" s="811">
        <v>42552</v>
      </c>
      <c r="E294" s="811">
        <v>42735</v>
      </c>
      <c r="F294" s="812">
        <v>250000</v>
      </c>
      <c r="G294" s="813">
        <v>0</v>
      </c>
      <c r="H294" s="813">
        <v>0</v>
      </c>
      <c r="I294" s="814">
        <f>F294*3/6</f>
        <v>125000</v>
      </c>
      <c r="J294" s="815"/>
    </row>
  </sheetData>
  <sheetProtection/>
  <mergeCells count="7">
    <mergeCell ref="J5:J6"/>
    <mergeCell ref="A5:A6"/>
    <mergeCell ref="B5:B6"/>
    <mergeCell ref="C5:C6"/>
    <mergeCell ref="D5:D6"/>
    <mergeCell ref="E5:E6"/>
    <mergeCell ref="F5:F6"/>
  </mergeCells>
  <printOptions/>
  <pageMargins left="0.984251968503937" right="1.220472440944882" top="0.984251968503937" bottom="0.984251968503937" header="0.5118110236220472" footer="0.31496062992125984"/>
  <pageSetup fitToHeight="0" fitToWidth="1" horizontalDpi="600" verticalDpi="600" orientation="landscape" paperSize="9" scale="73" r:id="rId2"/>
  <headerFooter alignWithMargins="0">
    <oddFooter>&amp;L&amp;F&amp;Cหน้า 2-&amp;P&amp;R&amp;A</oddFooter>
  </headerFooter>
  <drawing r:id="rId1"/>
</worksheet>
</file>

<file path=xl/worksheets/sheet7.xml><?xml version="1.0" encoding="utf-8"?>
<worksheet xmlns="http://schemas.openxmlformats.org/spreadsheetml/2006/main" xmlns:r="http://schemas.openxmlformats.org/officeDocument/2006/relationships">
  <sheetPr codeName="Sheet88">
    <tabColor rgb="FF00B050"/>
    <pageSetUpPr fitToPage="1"/>
  </sheetPr>
  <dimension ref="A1:M21"/>
  <sheetViews>
    <sheetView tabSelected="1" zoomScaleSheetLayoutView="100" zoomScalePageLayoutView="0" workbookViewId="0" topLeftCell="A1">
      <pane xSplit="1" ySplit="6" topLeftCell="B7" activePane="bottomRight" state="frozen"/>
      <selection pane="topLeft" activeCell="B21" sqref="B21"/>
      <selection pane="topRight" activeCell="B21" sqref="B21"/>
      <selection pane="bottomLeft" activeCell="B21" sqref="B21"/>
      <selection pane="bottomRight" activeCell="O3" sqref="O3"/>
    </sheetView>
  </sheetViews>
  <sheetFormatPr defaultColWidth="10.66015625" defaultRowHeight="21"/>
  <cols>
    <col min="1" max="1" width="29.83203125" style="48" customWidth="1"/>
    <col min="2" max="13" width="12.83203125" style="48" customWidth="1"/>
    <col min="14" max="16384" width="10.66015625" style="48" customWidth="1"/>
  </cols>
  <sheetData>
    <row r="1" spans="1:13" ht="26.25">
      <c r="A1" s="103" t="s">
        <v>1326</v>
      </c>
      <c r="B1" s="104"/>
      <c r="C1" s="104"/>
      <c r="D1" s="104"/>
      <c r="E1" s="104"/>
      <c r="F1" s="104"/>
      <c r="G1" s="104"/>
      <c r="H1" s="104"/>
      <c r="I1" s="104"/>
      <c r="J1" s="104"/>
      <c r="K1" s="104"/>
      <c r="L1" s="104"/>
      <c r="M1" s="105"/>
    </row>
    <row r="2" spans="1:13" s="111" customFormat="1" ht="25.5" customHeight="1">
      <c r="A2" s="106" t="s">
        <v>598</v>
      </c>
      <c r="B2" s="107"/>
      <c r="C2" s="107"/>
      <c r="D2" s="107"/>
      <c r="E2" s="107"/>
      <c r="F2" s="107"/>
      <c r="G2" s="107"/>
      <c r="H2" s="107"/>
      <c r="I2" s="108"/>
      <c r="J2" s="109"/>
      <c r="K2" s="109"/>
      <c r="L2" s="109"/>
      <c r="M2" s="110" t="s">
        <v>2097</v>
      </c>
    </row>
    <row r="3" spans="1:13" s="95" customFormat="1" ht="27.75" customHeight="1">
      <c r="A3" s="112" t="s">
        <v>809</v>
      </c>
      <c r="B3" s="113"/>
      <c r="C3" s="113"/>
      <c r="D3" s="4"/>
      <c r="E3" s="4"/>
      <c r="F3" s="4"/>
      <c r="G3" s="4"/>
      <c r="H3" s="4"/>
      <c r="I3" s="4"/>
      <c r="J3" s="100"/>
      <c r="K3" s="100"/>
      <c r="L3" s="100"/>
      <c r="M3" s="114"/>
    </row>
    <row r="4" spans="1:13" ht="26.25" customHeight="1">
      <c r="A4" s="68" t="s">
        <v>1332</v>
      </c>
      <c r="B4" s="69"/>
      <c r="C4" s="69"/>
      <c r="D4" s="69"/>
      <c r="E4" s="69"/>
      <c r="F4" s="69"/>
      <c r="G4" s="69"/>
      <c r="H4" s="69"/>
      <c r="I4" s="69"/>
      <c r="J4" s="71"/>
      <c r="K4" s="71"/>
      <c r="L4" s="71"/>
      <c r="M4" s="72" t="s">
        <v>1333</v>
      </c>
    </row>
    <row r="5" spans="1:13" s="116" customFormat="1" ht="21" customHeight="1">
      <c r="A5" s="1169" t="s">
        <v>571</v>
      </c>
      <c r="B5" s="115" t="s">
        <v>810</v>
      </c>
      <c r="C5" s="115"/>
      <c r="D5" s="115"/>
      <c r="E5" s="115"/>
      <c r="F5" s="115" t="s">
        <v>811</v>
      </c>
      <c r="G5" s="115"/>
      <c r="H5" s="115"/>
      <c r="I5" s="115"/>
      <c r="J5" s="115" t="s">
        <v>812</v>
      </c>
      <c r="K5" s="115"/>
      <c r="L5" s="115"/>
      <c r="M5" s="169"/>
    </row>
    <row r="6" spans="1:13" s="117" customFormat="1" ht="21">
      <c r="A6" s="1169"/>
      <c r="B6" s="74">
        <v>2557</v>
      </c>
      <c r="C6" s="74">
        <v>2558</v>
      </c>
      <c r="D6" s="74">
        <v>2559</v>
      </c>
      <c r="E6" s="74" t="s">
        <v>813</v>
      </c>
      <c r="F6" s="74">
        <v>2557</v>
      </c>
      <c r="G6" s="74">
        <v>2558</v>
      </c>
      <c r="H6" s="76">
        <v>2559</v>
      </c>
      <c r="I6" s="76" t="s">
        <v>813</v>
      </c>
      <c r="J6" s="76">
        <v>2557</v>
      </c>
      <c r="K6" s="76">
        <v>2558</v>
      </c>
      <c r="L6" s="76">
        <v>2559</v>
      </c>
      <c r="M6" s="76" t="s">
        <v>813</v>
      </c>
    </row>
    <row r="7" spans="1:13" s="117" customFormat="1" ht="21">
      <c r="A7" s="118" t="s">
        <v>582</v>
      </c>
      <c r="B7" s="170">
        <v>863454</v>
      </c>
      <c r="C7" s="170">
        <v>420353.64444444445</v>
      </c>
      <c r="D7" s="170">
        <v>1761920.311111111</v>
      </c>
      <c r="E7" s="171">
        <v>3045727.9555555554</v>
      </c>
      <c r="F7" s="170">
        <v>2730166.666666666</v>
      </c>
      <c r="G7" s="170">
        <v>3657844.6536666667</v>
      </c>
      <c r="H7" s="805">
        <f>4784272.39190821+'[11]IQA_4.3 (2)'!I294</f>
        <v>4909272.39190821</v>
      </c>
      <c r="I7" s="816">
        <f>SUM(F7:H7)</f>
        <v>11297283.712241542</v>
      </c>
      <c r="J7" s="170">
        <v>3593620.666666666</v>
      </c>
      <c r="K7" s="170">
        <v>4078198.298111111</v>
      </c>
      <c r="L7" s="805">
        <f>D7+H7</f>
        <v>6671192.703019321</v>
      </c>
      <c r="M7" s="816">
        <f>SUM(J7:L7)</f>
        <v>14343011.667797098</v>
      </c>
    </row>
    <row r="8" spans="1:13" s="117" customFormat="1" ht="21">
      <c r="A8" s="118" t="s">
        <v>583</v>
      </c>
      <c r="B8" s="170">
        <v>3012412.1666666665</v>
      </c>
      <c r="C8" s="170">
        <v>3877446.7666666666</v>
      </c>
      <c r="D8" s="170">
        <v>2179267.416666667</v>
      </c>
      <c r="E8" s="171">
        <v>9069126.349999998</v>
      </c>
      <c r="F8" s="170">
        <v>14169043.838968381</v>
      </c>
      <c r="G8" s="170">
        <v>45890947.178961314</v>
      </c>
      <c r="H8" s="170">
        <v>13789810.563513514</v>
      </c>
      <c r="I8" s="171">
        <v>73849801.5814432</v>
      </c>
      <c r="J8" s="170">
        <v>17181456.005635045</v>
      </c>
      <c r="K8" s="170">
        <v>49768393.94562798</v>
      </c>
      <c r="L8" s="170">
        <v>15969077.98018018</v>
      </c>
      <c r="M8" s="171">
        <v>82918927.9314432</v>
      </c>
    </row>
    <row r="9" spans="1:13" s="117" customFormat="1" ht="21">
      <c r="A9" s="118" t="s">
        <v>584</v>
      </c>
      <c r="B9" s="170">
        <v>2575888.011538462</v>
      </c>
      <c r="C9" s="170">
        <v>3283808.071794872</v>
      </c>
      <c r="D9" s="170">
        <v>2675241.6</v>
      </c>
      <c r="E9" s="171">
        <v>8534937.683333332</v>
      </c>
      <c r="F9" s="170">
        <v>12381148.225406187</v>
      </c>
      <c r="G9" s="170">
        <v>9659588.212511996</v>
      </c>
      <c r="H9" s="170">
        <v>3189770.3846153845</v>
      </c>
      <c r="I9" s="171">
        <v>25230506.822533567</v>
      </c>
      <c r="J9" s="170">
        <v>14957036.236944648</v>
      </c>
      <c r="K9" s="170">
        <v>12943396.284306867</v>
      </c>
      <c r="L9" s="170">
        <v>5865011.984615384</v>
      </c>
      <c r="M9" s="171">
        <v>33765444.50586691</v>
      </c>
    </row>
    <row r="10" spans="1:13" s="117" customFormat="1" ht="21">
      <c r="A10" s="118" t="s">
        <v>585</v>
      </c>
      <c r="B10" s="170">
        <v>295730.5238095238</v>
      </c>
      <c r="C10" s="170">
        <v>1467948.7177777777</v>
      </c>
      <c r="D10" s="170">
        <v>829016.21</v>
      </c>
      <c r="E10" s="171">
        <v>2592695.4515873017</v>
      </c>
      <c r="F10" s="170">
        <v>240000</v>
      </c>
      <c r="G10" s="170">
        <v>4500311.888</v>
      </c>
      <c r="H10" s="170">
        <v>0</v>
      </c>
      <c r="I10" s="171">
        <v>4740311.888</v>
      </c>
      <c r="J10" s="170">
        <v>535730.5238095238</v>
      </c>
      <c r="K10" s="170">
        <v>5968260.605777778</v>
      </c>
      <c r="L10" s="170">
        <v>829016.21</v>
      </c>
      <c r="M10" s="171">
        <v>7333007.339587301</v>
      </c>
    </row>
    <row r="11" spans="1:13" s="117" customFormat="1" ht="21">
      <c r="A11" s="118" t="s">
        <v>586</v>
      </c>
      <c r="B11" s="170">
        <v>1411432.9948051947</v>
      </c>
      <c r="C11" s="170">
        <v>3339730.2671717172</v>
      </c>
      <c r="D11" s="170">
        <v>1805413.5444444444</v>
      </c>
      <c r="E11" s="171">
        <v>6556576.806421355</v>
      </c>
      <c r="F11" s="170">
        <v>8743346.371666666</v>
      </c>
      <c r="G11" s="170">
        <v>478720</v>
      </c>
      <c r="H11" s="170">
        <v>0</v>
      </c>
      <c r="I11" s="171">
        <v>9222066.371666666</v>
      </c>
      <c r="J11" s="170">
        <v>10154779.366471862</v>
      </c>
      <c r="K11" s="170">
        <v>3818450.2671717172</v>
      </c>
      <c r="L11" s="170">
        <v>1805413.5444444444</v>
      </c>
      <c r="M11" s="171">
        <v>15778643.178088022</v>
      </c>
    </row>
    <row r="12" spans="1:13" s="117" customFormat="1" ht="21">
      <c r="A12" s="118" t="s">
        <v>587</v>
      </c>
      <c r="B12" s="170">
        <v>1071476.642577031</v>
      </c>
      <c r="C12" s="170">
        <v>2274833.333333334</v>
      </c>
      <c r="D12" s="170">
        <v>657114</v>
      </c>
      <c r="E12" s="171">
        <v>4003423.9759103637</v>
      </c>
      <c r="F12" s="170">
        <v>3635593.4794369033</v>
      </c>
      <c r="G12" s="170">
        <v>1562784.6579999998</v>
      </c>
      <c r="H12" s="170">
        <v>132591.25</v>
      </c>
      <c r="I12" s="171">
        <v>5330969.387436903</v>
      </c>
      <c r="J12" s="170">
        <v>4707070.122013935</v>
      </c>
      <c r="K12" s="170">
        <v>3837617.991333334</v>
      </c>
      <c r="L12" s="170">
        <v>789705.25</v>
      </c>
      <c r="M12" s="171">
        <v>9334393.36334727</v>
      </c>
    </row>
    <row r="13" spans="1:13" s="117" customFormat="1" ht="21">
      <c r="A13" s="121" t="s">
        <v>588</v>
      </c>
      <c r="B13" s="170">
        <v>348859.2896174863</v>
      </c>
      <c r="C13" s="170">
        <v>66666.66666666666</v>
      </c>
      <c r="D13" s="170">
        <v>10310</v>
      </c>
      <c r="E13" s="171">
        <v>425835.956284153</v>
      </c>
      <c r="F13" s="170">
        <v>7090567.625</v>
      </c>
      <c r="G13" s="170">
        <v>3601101.3880000003</v>
      </c>
      <c r="H13" s="170">
        <v>3494305.166666667</v>
      </c>
      <c r="I13" s="171">
        <v>14185974.179666668</v>
      </c>
      <c r="J13" s="170">
        <v>7439426.914617487</v>
      </c>
      <c r="K13" s="170">
        <v>3667768.0546666663</v>
      </c>
      <c r="L13" s="170">
        <v>3504615.166666667</v>
      </c>
      <c r="M13" s="171">
        <v>14611810.135950822</v>
      </c>
    </row>
    <row r="14" spans="1:13" s="117" customFormat="1" ht="21">
      <c r="A14" s="121" t="s">
        <v>589</v>
      </c>
      <c r="B14" s="170">
        <v>0</v>
      </c>
      <c r="C14" s="170">
        <v>0</v>
      </c>
      <c r="D14" s="170">
        <v>3125</v>
      </c>
      <c r="E14" s="171">
        <v>3125</v>
      </c>
      <c r="F14" s="170">
        <v>0</v>
      </c>
      <c r="G14" s="170">
        <v>0</v>
      </c>
      <c r="H14" s="170">
        <v>0</v>
      </c>
      <c r="I14" s="171">
        <v>0</v>
      </c>
      <c r="J14" s="170">
        <v>0</v>
      </c>
      <c r="K14" s="170">
        <v>0</v>
      </c>
      <c r="L14" s="170">
        <v>3125</v>
      </c>
      <c r="M14" s="171">
        <v>3125</v>
      </c>
    </row>
    <row r="15" spans="1:13" s="117" customFormat="1" ht="23.25">
      <c r="A15" s="122" t="s">
        <v>590</v>
      </c>
      <c r="B15" s="172">
        <v>9579253.629014364</v>
      </c>
      <c r="C15" s="172">
        <v>14730787.46785548</v>
      </c>
      <c r="D15" s="172">
        <v>9921408.082222223</v>
      </c>
      <c r="E15" s="173">
        <v>34231449.17909208</v>
      </c>
      <c r="F15" s="172">
        <v>48989866.20714482</v>
      </c>
      <c r="G15" s="172">
        <v>69351297.97913998</v>
      </c>
      <c r="H15" s="817">
        <f>SUM(H7:H14)</f>
        <v>25515749.756703775</v>
      </c>
      <c r="I15" s="818">
        <f>SUM(I7:I14)</f>
        <v>143856913.94298854</v>
      </c>
      <c r="J15" s="172">
        <v>58569119.83615919</v>
      </c>
      <c r="K15" s="172">
        <v>84082085.44699545</v>
      </c>
      <c r="L15" s="817">
        <f>SUM(L7:L14)</f>
        <v>35437157.838926</v>
      </c>
      <c r="M15" s="818">
        <f>SUM(M7:M14)</f>
        <v>178088363.12208062</v>
      </c>
    </row>
    <row r="16" spans="1:13" s="47" customFormat="1" ht="23.25">
      <c r="A16" s="81" t="s">
        <v>2092</v>
      </c>
      <c r="B16" s="82"/>
      <c r="C16" s="82"/>
      <c r="D16" s="82"/>
      <c r="E16" s="82"/>
      <c r="F16" s="82"/>
      <c r="G16" s="82"/>
      <c r="H16" s="82"/>
      <c r="I16" s="83"/>
      <c r="J16" s="85"/>
      <c r="K16" s="85"/>
      <c r="L16" s="85"/>
      <c r="M16" s="86" t="s">
        <v>2098</v>
      </c>
    </row>
    <row r="17" spans="1:13" s="127" customFormat="1" ht="23.25" customHeight="1">
      <c r="A17" s="126" t="s">
        <v>2215</v>
      </c>
      <c r="B17" s="890"/>
      <c r="C17" s="890"/>
      <c r="D17" s="890"/>
      <c r="E17" s="890"/>
      <c r="F17" s="890"/>
      <c r="G17" s="890"/>
      <c r="H17" s="890"/>
      <c r="I17" s="890"/>
      <c r="J17" s="890"/>
      <c r="K17" s="890"/>
      <c r="L17" s="890"/>
      <c r="M17" s="891"/>
    </row>
    <row r="18" spans="1:13" s="47" customFormat="1" ht="23.25">
      <c r="A18" s="89" t="s">
        <v>814</v>
      </c>
      <c r="B18" s="90"/>
      <c r="C18" s="90"/>
      <c r="D18" s="90"/>
      <c r="E18" s="90"/>
      <c r="F18" s="90"/>
      <c r="G18" s="90"/>
      <c r="H18" s="90"/>
      <c r="I18" s="90"/>
      <c r="J18" s="92"/>
      <c r="K18" s="92"/>
      <c r="L18" s="92"/>
      <c r="M18" s="131" t="s">
        <v>815</v>
      </c>
    </row>
    <row r="19" spans="1:13" s="47" customFormat="1" ht="23.25">
      <c r="A19" s="94" t="s">
        <v>344</v>
      </c>
      <c r="J19" s="95"/>
      <c r="K19" s="95"/>
      <c r="L19" s="95"/>
      <c r="M19" s="132" t="s">
        <v>816</v>
      </c>
    </row>
    <row r="20" spans="1:13" s="47" customFormat="1" ht="23.25">
      <c r="A20" s="133" t="s">
        <v>817</v>
      </c>
      <c r="B20" s="98"/>
      <c r="C20" s="98"/>
      <c r="D20" s="98"/>
      <c r="E20" s="98"/>
      <c r="F20" s="98"/>
      <c r="G20" s="98"/>
      <c r="H20" s="98"/>
      <c r="I20" s="98"/>
      <c r="J20" s="100"/>
      <c r="K20" s="100"/>
      <c r="L20" s="100"/>
      <c r="M20" s="101" t="s">
        <v>818</v>
      </c>
    </row>
    <row r="21" spans="1:3" s="47" customFormat="1" ht="23.25">
      <c r="A21" s="1160"/>
      <c r="B21" s="1160"/>
      <c r="C21" s="1160"/>
    </row>
  </sheetData>
  <sheetProtection/>
  <mergeCells count="2">
    <mergeCell ref="A5:A6"/>
    <mergeCell ref="A21:C21"/>
  </mergeCells>
  <printOptions/>
  <pageMargins left="0.6692913385826772" right="0.4330708661417323" top="0.984251968503937" bottom="0.984251968503937" header="0.5118110236220472" footer="0.5118110236220472"/>
  <pageSetup firstPageNumber="17" useFirstPageNumber="1" fitToHeight="0" fitToWidth="1" horizontalDpi="1200" verticalDpi="1200" orientation="landscape" paperSize="9" scale="88" r:id="rId2"/>
  <drawing r:id="rId1"/>
</worksheet>
</file>

<file path=xl/worksheets/sheet8.xml><?xml version="1.0" encoding="utf-8"?>
<worksheet xmlns="http://schemas.openxmlformats.org/spreadsheetml/2006/main" xmlns:r="http://schemas.openxmlformats.org/officeDocument/2006/relationships">
  <sheetPr codeName="Sheet28">
    <tabColor rgb="FF00B050"/>
  </sheetPr>
  <dimension ref="A1:U26"/>
  <sheetViews>
    <sheetView zoomScaleSheetLayoutView="100" zoomScalePageLayoutView="0" workbookViewId="0" topLeftCell="A1">
      <pane ySplit="7" topLeftCell="A20" activePane="bottomLeft" state="frozen"/>
      <selection pane="topLeft" activeCell="A1" sqref="A1"/>
      <selection pane="bottomLeft" activeCell="A23" sqref="A23"/>
    </sheetView>
  </sheetViews>
  <sheetFormatPr defaultColWidth="10.66015625" defaultRowHeight="21"/>
  <cols>
    <col min="1" max="1" width="32.16015625" style="373" customWidth="1"/>
    <col min="2" max="2" width="7.5" style="373" customWidth="1"/>
    <col min="3" max="3" width="9.5" style="373" customWidth="1"/>
    <col min="4" max="4" width="7.83203125" style="373" customWidth="1"/>
    <col min="5" max="5" width="7.5" style="373" customWidth="1"/>
    <col min="6" max="6" width="9.5" style="373" customWidth="1"/>
    <col min="7" max="7" width="7.83203125" style="373" customWidth="1"/>
    <col min="8" max="8" width="7.5" style="373" customWidth="1"/>
    <col min="9" max="9" width="9.5" style="373" customWidth="1"/>
    <col min="10" max="10" width="7.83203125" style="373" customWidth="1"/>
    <col min="11" max="11" width="7.5" style="373" customWidth="1"/>
    <col min="12" max="12" width="9.5" style="373" customWidth="1"/>
    <col min="13" max="13" width="7.83203125" style="373" customWidth="1"/>
    <col min="14" max="14" width="7.5" style="373" customWidth="1"/>
    <col min="15" max="15" width="9.5" style="373" customWidth="1"/>
    <col min="16" max="16" width="7.83203125" style="373" customWidth="1"/>
    <col min="17" max="17" width="7.5" style="373" customWidth="1"/>
    <col min="18" max="18" width="9.5" style="373" customWidth="1"/>
    <col min="19" max="19" width="7.83203125" style="373" customWidth="1"/>
    <col min="20" max="16384" width="10.66015625" style="373" customWidth="1"/>
  </cols>
  <sheetData>
    <row r="1" spans="1:19" ht="26.25" customHeight="1">
      <c r="A1" s="1186" t="s">
        <v>1326</v>
      </c>
      <c r="B1" s="1187"/>
      <c r="C1" s="1187"/>
      <c r="D1" s="1187"/>
      <c r="E1" s="1187"/>
      <c r="F1" s="1187"/>
      <c r="G1" s="1187"/>
      <c r="H1" s="1187"/>
      <c r="I1" s="1187"/>
      <c r="J1" s="1187"/>
      <c r="K1" s="1187"/>
      <c r="L1" s="1187"/>
      <c r="M1" s="1187"/>
      <c r="N1" s="1187"/>
      <c r="O1" s="1187"/>
      <c r="P1" s="1187"/>
      <c r="Q1" s="1187"/>
      <c r="R1" s="1187"/>
      <c r="S1" s="1188"/>
    </row>
    <row r="2" spans="1:19" ht="26.25">
      <c r="A2" s="374" t="s">
        <v>838</v>
      </c>
      <c r="B2" s="375"/>
      <c r="C2" s="375"/>
      <c r="D2" s="375"/>
      <c r="E2" s="375"/>
      <c r="F2" s="376"/>
      <c r="G2" s="376"/>
      <c r="H2" s="376"/>
      <c r="I2" s="376"/>
      <c r="J2" s="376"/>
      <c r="K2" s="376"/>
      <c r="L2" s="377"/>
      <c r="M2" s="378"/>
      <c r="N2" s="378"/>
      <c r="O2" s="378"/>
      <c r="P2" s="378"/>
      <c r="Q2" s="378"/>
      <c r="R2" s="378"/>
      <c r="S2" s="379"/>
    </row>
    <row r="3" spans="1:19" ht="26.25">
      <c r="A3" s="253" t="s">
        <v>1081</v>
      </c>
      <c r="B3" s="254"/>
      <c r="C3" s="254"/>
      <c r="D3" s="254"/>
      <c r="E3" s="254"/>
      <c r="F3" s="254"/>
      <c r="G3" s="254"/>
      <c r="H3" s="254"/>
      <c r="I3" s="254"/>
      <c r="J3" s="254"/>
      <c r="K3" s="254"/>
      <c r="L3" s="254"/>
      <c r="M3" s="380"/>
      <c r="N3" s="378"/>
      <c r="O3" s="378"/>
      <c r="P3" s="378"/>
      <c r="Q3" s="378"/>
      <c r="R3" s="378"/>
      <c r="S3" s="379"/>
    </row>
    <row r="4" spans="1:19" ht="23.25">
      <c r="A4" s="381" t="s">
        <v>1787</v>
      </c>
      <c r="B4" s="382"/>
      <c r="C4" s="382"/>
      <c r="D4" s="382"/>
      <c r="E4" s="382"/>
      <c r="F4" s="382"/>
      <c r="G4" s="382"/>
      <c r="H4" s="382"/>
      <c r="I4" s="382"/>
      <c r="J4" s="382"/>
      <c r="K4" s="382"/>
      <c r="S4" s="383" t="s">
        <v>1851</v>
      </c>
    </row>
    <row r="5" spans="1:19" ht="21">
      <c r="A5" s="1189" t="s">
        <v>871</v>
      </c>
      <c r="B5" s="1192" t="s">
        <v>1854</v>
      </c>
      <c r="C5" s="1192"/>
      <c r="D5" s="1192"/>
      <c r="E5" s="1192"/>
      <c r="F5" s="1192"/>
      <c r="G5" s="1192"/>
      <c r="H5" s="1192" t="s">
        <v>1855</v>
      </c>
      <c r="I5" s="1192"/>
      <c r="J5" s="1192"/>
      <c r="K5" s="1192"/>
      <c r="L5" s="1192"/>
      <c r="M5" s="1192"/>
      <c r="N5" s="1193" t="s">
        <v>1858</v>
      </c>
      <c r="O5" s="1193"/>
      <c r="P5" s="1193"/>
      <c r="Q5" s="1194" t="s">
        <v>590</v>
      </c>
      <c r="R5" s="1194"/>
      <c r="S5" s="1194"/>
    </row>
    <row r="6" spans="1:19" ht="22.5" customHeight="1">
      <c r="A6" s="1190"/>
      <c r="B6" s="365" t="s">
        <v>1852</v>
      </c>
      <c r="C6" s="365"/>
      <c r="D6" s="365"/>
      <c r="E6" s="1198" t="s">
        <v>1853</v>
      </c>
      <c r="F6" s="1199"/>
      <c r="G6" s="1200"/>
      <c r="H6" s="365" t="s">
        <v>1852</v>
      </c>
      <c r="I6" s="365"/>
      <c r="J6" s="365"/>
      <c r="K6" s="1198" t="s">
        <v>1853</v>
      </c>
      <c r="L6" s="1199"/>
      <c r="M6" s="1200"/>
      <c r="N6" s="1198" t="s">
        <v>1859</v>
      </c>
      <c r="O6" s="1199"/>
      <c r="P6" s="1200"/>
      <c r="Q6" s="1194"/>
      <c r="R6" s="1194"/>
      <c r="S6" s="1194"/>
    </row>
    <row r="7" spans="1:19" ht="21">
      <c r="A7" s="1191"/>
      <c r="B7" s="366" t="s">
        <v>840</v>
      </c>
      <c r="C7" s="366" t="s">
        <v>841</v>
      </c>
      <c r="D7" s="366" t="s">
        <v>842</v>
      </c>
      <c r="E7" s="366" t="s">
        <v>840</v>
      </c>
      <c r="F7" s="366" t="s">
        <v>841</v>
      </c>
      <c r="G7" s="366" t="s">
        <v>842</v>
      </c>
      <c r="H7" s="366" t="s">
        <v>840</v>
      </c>
      <c r="I7" s="366" t="s">
        <v>841</v>
      </c>
      <c r="J7" s="366" t="s">
        <v>842</v>
      </c>
      <c r="K7" s="366" t="s">
        <v>840</v>
      </c>
      <c r="L7" s="366" t="s">
        <v>841</v>
      </c>
      <c r="M7" s="366" t="s">
        <v>842</v>
      </c>
      <c r="N7" s="366" t="s">
        <v>840</v>
      </c>
      <c r="O7" s="366" t="s">
        <v>841</v>
      </c>
      <c r="P7" s="366" t="s">
        <v>842</v>
      </c>
      <c r="Q7" s="366" t="s">
        <v>840</v>
      </c>
      <c r="R7" s="366" t="s">
        <v>841</v>
      </c>
      <c r="S7" s="366" t="s">
        <v>842</v>
      </c>
    </row>
    <row r="8" spans="1:19" s="255" customFormat="1" ht="21">
      <c r="A8" s="384" t="s">
        <v>1082</v>
      </c>
      <c r="B8" s="385">
        <v>157</v>
      </c>
      <c r="C8" s="385">
        <v>145</v>
      </c>
      <c r="D8" s="386">
        <f>C8/B8*100</f>
        <v>92.35668789808918</v>
      </c>
      <c r="E8" s="385">
        <v>170</v>
      </c>
      <c r="F8" s="385">
        <v>122</v>
      </c>
      <c r="G8" s="386">
        <f>F8/E8*100</f>
        <v>71.76470588235294</v>
      </c>
      <c r="H8" s="385">
        <v>3</v>
      </c>
      <c r="I8" s="385">
        <v>2</v>
      </c>
      <c r="J8" s="386">
        <f>I8/H8*100</f>
        <v>66.66666666666666</v>
      </c>
      <c r="K8" s="385">
        <v>3</v>
      </c>
      <c r="L8" s="385">
        <v>1</v>
      </c>
      <c r="M8" s="386">
        <f>L8/K8*100</f>
        <v>33.33333333333333</v>
      </c>
      <c r="N8" s="367">
        <v>0</v>
      </c>
      <c r="O8" s="367">
        <v>0</v>
      </c>
      <c r="P8" s="367">
        <v>0</v>
      </c>
      <c r="Q8" s="678">
        <f>SUM(B8,E8,H8,K8,N8)</f>
        <v>333</v>
      </c>
      <c r="R8" s="678">
        <f>SUM(C8,F8,I8,L8,O8)</f>
        <v>270</v>
      </c>
      <c r="S8" s="679">
        <f>R8/Q8*100</f>
        <v>81.08108108108108</v>
      </c>
    </row>
    <row r="9" spans="1:19" s="255" customFormat="1" ht="21">
      <c r="A9" s="387" t="s">
        <v>1083</v>
      </c>
      <c r="B9" s="367">
        <v>7</v>
      </c>
      <c r="C9" s="367">
        <v>6</v>
      </c>
      <c r="D9" s="388">
        <f aca="true" t="shared" si="0" ref="D9:D21">C9/B9*100</f>
        <v>85.71428571428571</v>
      </c>
      <c r="E9" s="367">
        <v>9</v>
      </c>
      <c r="F9" s="367">
        <v>8</v>
      </c>
      <c r="G9" s="388">
        <f aca="true" t="shared" si="1" ref="G9:G22">F9/E9*100</f>
        <v>88.88888888888889</v>
      </c>
      <c r="H9" s="367">
        <v>55</v>
      </c>
      <c r="I9" s="367">
        <v>27</v>
      </c>
      <c r="J9" s="388">
        <f aca="true" t="shared" si="2" ref="J9:J22">I9/H9*100</f>
        <v>49.09090909090909</v>
      </c>
      <c r="K9" s="367">
        <v>6</v>
      </c>
      <c r="L9" s="367">
        <v>1</v>
      </c>
      <c r="M9" s="388">
        <f aca="true" t="shared" si="3" ref="M9:M22">L9/K9*100</f>
        <v>16.666666666666664</v>
      </c>
      <c r="N9" s="367">
        <v>0</v>
      </c>
      <c r="O9" s="367">
        <v>0</v>
      </c>
      <c r="P9" s="367">
        <v>0</v>
      </c>
      <c r="Q9" s="680">
        <f aca="true" t="shared" si="4" ref="Q9:R21">SUM(B9,E9,H9,K9,N9)</f>
        <v>77</v>
      </c>
      <c r="R9" s="680">
        <f t="shared" si="4"/>
        <v>42</v>
      </c>
      <c r="S9" s="681">
        <f aca="true" t="shared" si="5" ref="S9:S21">R9/Q9*100</f>
        <v>54.54545454545454</v>
      </c>
    </row>
    <row r="10" spans="1:19" s="255" customFormat="1" ht="21">
      <c r="A10" s="387" t="s">
        <v>1084</v>
      </c>
      <c r="B10" s="367">
        <v>2</v>
      </c>
      <c r="C10" s="367">
        <v>2</v>
      </c>
      <c r="D10" s="388">
        <f t="shared" si="0"/>
        <v>100</v>
      </c>
      <c r="E10" s="367">
        <v>5</v>
      </c>
      <c r="F10" s="367">
        <v>1</v>
      </c>
      <c r="G10" s="388">
        <f t="shared" si="1"/>
        <v>20</v>
      </c>
      <c r="H10" s="367">
        <v>6</v>
      </c>
      <c r="I10" s="367">
        <v>3</v>
      </c>
      <c r="J10" s="388">
        <f t="shared" si="2"/>
        <v>50</v>
      </c>
      <c r="K10" s="367">
        <v>4</v>
      </c>
      <c r="L10" s="367">
        <v>0</v>
      </c>
      <c r="M10" s="388">
        <f t="shared" si="3"/>
        <v>0</v>
      </c>
      <c r="N10" s="367">
        <v>0</v>
      </c>
      <c r="O10" s="367">
        <v>0</v>
      </c>
      <c r="P10" s="367">
        <v>0</v>
      </c>
      <c r="Q10" s="680">
        <f t="shared" si="4"/>
        <v>17</v>
      </c>
      <c r="R10" s="680">
        <f t="shared" si="4"/>
        <v>6</v>
      </c>
      <c r="S10" s="681">
        <f t="shared" si="5"/>
        <v>35.294117647058826</v>
      </c>
    </row>
    <row r="11" spans="1:19" s="255" customFormat="1" ht="21">
      <c r="A11" s="387" t="s">
        <v>1085</v>
      </c>
      <c r="B11" s="367">
        <v>12</v>
      </c>
      <c r="C11" s="367">
        <v>11</v>
      </c>
      <c r="D11" s="388">
        <f t="shared" si="0"/>
        <v>91.66666666666666</v>
      </c>
      <c r="E11" s="367">
        <v>16</v>
      </c>
      <c r="F11" s="367">
        <v>13</v>
      </c>
      <c r="G11" s="388">
        <f t="shared" si="1"/>
        <v>81.25</v>
      </c>
      <c r="H11" s="367">
        <v>28</v>
      </c>
      <c r="I11" s="367">
        <v>4</v>
      </c>
      <c r="J11" s="388">
        <f t="shared" si="2"/>
        <v>14.285714285714285</v>
      </c>
      <c r="K11" s="367">
        <v>38</v>
      </c>
      <c r="L11" s="367">
        <v>23</v>
      </c>
      <c r="M11" s="388">
        <f t="shared" si="3"/>
        <v>60.526315789473685</v>
      </c>
      <c r="N11" s="367">
        <v>0</v>
      </c>
      <c r="O11" s="367">
        <v>0</v>
      </c>
      <c r="P11" s="367">
        <v>0</v>
      </c>
      <c r="Q11" s="680">
        <f t="shared" si="4"/>
        <v>94</v>
      </c>
      <c r="R11" s="680">
        <f t="shared" si="4"/>
        <v>51</v>
      </c>
      <c r="S11" s="681">
        <f t="shared" si="5"/>
        <v>54.25531914893617</v>
      </c>
    </row>
    <row r="12" spans="1:19" s="255" customFormat="1" ht="21">
      <c r="A12" s="387" t="s">
        <v>1086</v>
      </c>
      <c r="B12" s="367">
        <v>9</v>
      </c>
      <c r="C12" s="367">
        <v>9</v>
      </c>
      <c r="D12" s="388">
        <f t="shared" si="0"/>
        <v>100</v>
      </c>
      <c r="E12" s="367">
        <v>5</v>
      </c>
      <c r="F12" s="367">
        <v>5</v>
      </c>
      <c r="G12" s="388">
        <f t="shared" si="1"/>
        <v>100</v>
      </c>
      <c r="H12" s="367">
        <v>14</v>
      </c>
      <c r="I12" s="367">
        <v>8</v>
      </c>
      <c r="J12" s="388">
        <f t="shared" si="2"/>
        <v>57.14285714285714</v>
      </c>
      <c r="K12" s="367">
        <v>12</v>
      </c>
      <c r="L12" s="367">
        <v>4</v>
      </c>
      <c r="M12" s="388">
        <f t="shared" si="3"/>
        <v>33.33333333333333</v>
      </c>
      <c r="N12" s="367">
        <v>0</v>
      </c>
      <c r="O12" s="367">
        <v>0</v>
      </c>
      <c r="P12" s="367">
        <v>0</v>
      </c>
      <c r="Q12" s="680">
        <f t="shared" si="4"/>
        <v>40</v>
      </c>
      <c r="R12" s="680">
        <f t="shared" si="4"/>
        <v>26</v>
      </c>
      <c r="S12" s="681">
        <f t="shared" si="5"/>
        <v>65</v>
      </c>
    </row>
    <row r="13" spans="1:21" s="255" customFormat="1" ht="21">
      <c r="A13" s="387" t="s">
        <v>1087</v>
      </c>
      <c r="B13" s="367">
        <v>11</v>
      </c>
      <c r="C13" s="367">
        <v>10</v>
      </c>
      <c r="D13" s="388">
        <f t="shared" si="0"/>
        <v>90.9090909090909</v>
      </c>
      <c r="E13" s="367">
        <v>11</v>
      </c>
      <c r="F13" s="367">
        <v>8</v>
      </c>
      <c r="G13" s="388">
        <f t="shared" si="1"/>
        <v>72.72727272727273</v>
      </c>
      <c r="H13" s="367">
        <v>53</v>
      </c>
      <c r="I13" s="367">
        <v>28</v>
      </c>
      <c r="J13" s="388">
        <f t="shared" si="2"/>
        <v>52.83018867924528</v>
      </c>
      <c r="K13" s="367">
        <v>6</v>
      </c>
      <c r="L13" s="367">
        <v>1</v>
      </c>
      <c r="M13" s="388">
        <f>L13/K13*100</f>
        <v>16.666666666666664</v>
      </c>
      <c r="N13" s="367">
        <v>0</v>
      </c>
      <c r="O13" s="367">
        <v>0</v>
      </c>
      <c r="P13" s="367">
        <v>0</v>
      </c>
      <c r="Q13" s="680">
        <f t="shared" si="4"/>
        <v>81</v>
      </c>
      <c r="R13" s="680">
        <f t="shared" si="4"/>
        <v>47</v>
      </c>
      <c r="S13" s="681">
        <f t="shared" si="5"/>
        <v>58.0246913580247</v>
      </c>
      <c r="T13" s="804"/>
      <c r="U13" s="804"/>
    </row>
    <row r="14" spans="1:19" s="255" customFormat="1" ht="21">
      <c r="A14" s="387" t="s">
        <v>1088</v>
      </c>
      <c r="B14" s="367">
        <v>3</v>
      </c>
      <c r="C14" s="367">
        <v>3</v>
      </c>
      <c r="D14" s="388">
        <f t="shared" si="0"/>
        <v>100</v>
      </c>
      <c r="E14" s="367">
        <v>1</v>
      </c>
      <c r="F14" s="367">
        <v>1</v>
      </c>
      <c r="G14" s="388">
        <f t="shared" si="1"/>
        <v>100</v>
      </c>
      <c r="H14" s="367">
        <v>18</v>
      </c>
      <c r="I14" s="367">
        <v>5</v>
      </c>
      <c r="J14" s="388">
        <f t="shared" si="2"/>
        <v>27.77777777777778</v>
      </c>
      <c r="K14" s="367">
        <v>1</v>
      </c>
      <c r="L14" s="367">
        <v>0</v>
      </c>
      <c r="M14" s="388">
        <f t="shared" si="3"/>
        <v>0</v>
      </c>
      <c r="N14" s="367">
        <v>0</v>
      </c>
      <c r="O14" s="367">
        <v>0</v>
      </c>
      <c r="P14" s="367">
        <v>0</v>
      </c>
      <c r="Q14" s="680">
        <f t="shared" si="4"/>
        <v>23</v>
      </c>
      <c r="R14" s="680">
        <f t="shared" si="4"/>
        <v>9</v>
      </c>
      <c r="S14" s="681">
        <f t="shared" si="5"/>
        <v>39.130434782608695</v>
      </c>
    </row>
    <row r="15" spans="1:19" s="255" customFormat="1" ht="21">
      <c r="A15" s="387" t="s">
        <v>1089</v>
      </c>
      <c r="B15" s="367">
        <v>14</v>
      </c>
      <c r="C15" s="367">
        <v>11</v>
      </c>
      <c r="D15" s="388">
        <f t="shared" si="0"/>
        <v>78.57142857142857</v>
      </c>
      <c r="E15" s="367">
        <v>7</v>
      </c>
      <c r="F15" s="367">
        <v>6</v>
      </c>
      <c r="G15" s="388">
        <f t="shared" si="1"/>
        <v>85.71428571428571</v>
      </c>
      <c r="H15" s="367">
        <v>49</v>
      </c>
      <c r="I15" s="367">
        <v>19</v>
      </c>
      <c r="J15" s="388">
        <f t="shared" si="2"/>
        <v>38.775510204081634</v>
      </c>
      <c r="K15" s="367">
        <v>16</v>
      </c>
      <c r="L15" s="367">
        <v>0</v>
      </c>
      <c r="M15" s="388">
        <f t="shared" si="3"/>
        <v>0</v>
      </c>
      <c r="N15" s="367">
        <v>0</v>
      </c>
      <c r="O15" s="367">
        <v>0</v>
      </c>
      <c r="P15" s="367">
        <v>0</v>
      </c>
      <c r="Q15" s="680">
        <f t="shared" si="4"/>
        <v>86</v>
      </c>
      <c r="R15" s="680">
        <f t="shared" si="4"/>
        <v>36</v>
      </c>
      <c r="S15" s="681">
        <f t="shared" si="5"/>
        <v>41.86046511627907</v>
      </c>
    </row>
    <row r="16" spans="1:21" s="255" customFormat="1" ht="21">
      <c r="A16" s="387" t="s">
        <v>1090</v>
      </c>
      <c r="B16" s="367">
        <v>11</v>
      </c>
      <c r="C16" s="367">
        <v>9</v>
      </c>
      <c r="D16" s="388">
        <f t="shared" si="0"/>
        <v>81.81818181818183</v>
      </c>
      <c r="E16" s="367">
        <v>4</v>
      </c>
      <c r="F16" s="367">
        <v>4</v>
      </c>
      <c r="G16" s="388">
        <f t="shared" si="1"/>
        <v>100</v>
      </c>
      <c r="H16" s="367">
        <v>7</v>
      </c>
      <c r="I16" s="367">
        <v>2</v>
      </c>
      <c r="J16" s="388">
        <f t="shared" si="2"/>
        <v>28.57142857142857</v>
      </c>
      <c r="K16" s="367">
        <v>27</v>
      </c>
      <c r="L16" s="367">
        <v>11</v>
      </c>
      <c r="M16" s="388">
        <f t="shared" si="3"/>
        <v>40.74074074074074</v>
      </c>
      <c r="N16" s="367">
        <v>0</v>
      </c>
      <c r="O16" s="367">
        <v>0</v>
      </c>
      <c r="P16" s="367">
        <v>0</v>
      </c>
      <c r="Q16" s="680">
        <f t="shared" si="4"/>
        <v>49</v>
      </c>
      <c r="R16" s="680">
        <f t="shared" si="4"/>
        <v>26</v>
      </c>
      <c r="S16" s="681">
        <f t="shared" si="5"/>
        <v>53.06122448979592</v>
      </c>
      <c r="T16" s="804"/>
      <c r="U16" s="804"/>
    </row>
    <row r="17" spans="1:19" s="255" customFormat="1" ht="21">
      <c r="A17" s="387" t="s">
        <v>1091</v>
      </c>
      <c r="B17" s="367">
        <v>23</v>
      </c>
      <c r="C17" s="367">
        <v>23</v>
      </c>
      <c r="D17" s="388">
        <f t="shared" si="0"/>
        <v>100</v>
      </c>
      <c r="E17" s="367">
        <v>7</v>
      </c>
      <c r="F17" s="367">
        <v>7</v>
      </c>
      <c r="G17" s="388">
        <f t="shared" si="1"/>
        <v>100</v>
      </c>
      <c r="H17" s="367">
        <v>1</v>
      </c>
      <c r="I17" s="367"/>
      <c r="J17" s="388">
        <f t="shared" si="2"/>
        <v>0</v>
      </c>
      <c r="K17" s="367">
        <v>49</v>
      </c>
      <c r="L17" s="367">
        <v>34</v>
      </c>
      <c r="M17" s="388">
        <f t="shared" si="3"/>
        <v>69.38775510204081</v>
      </c>
      <c r="N17" s="367">
        <v>0</v>
      </c>
      <c r="O17" s="367">
        <v>0</v>
      </c>
      <c r="P17" s="367">
        <v>0</v>
      </c>
      <c r="Q17" s="680">
        <f t="shared" si="4"/>
        <v>80</v>
      </c>
      <c r="R17" s="680">
        <f t="shared" si="4"/>
        <v>64</v>
      </c>
      <c r="S17" s="681">
        <f t="shared" si="5"/>
        <v>80</v>
      </c>
    </row>
    <row r="18" spans="1:19" s="255" customFormat="1" ht="21">
      <c r="A18" s="387" t="s">
        <v>1092</v>
      </c>
      <c r="B18" s="367">
        <v>15</v>
      </c>
      <c r="C18" s="367">
        <v>14</v>
      </c>
      <c r="D18" s="388">
        <f t="shared" si="0"/>
        <v>93.33333333333333</v>
      </c>
      <c r="E18" s="367">
        <v>7</v>
      </c>
      <c r="F18" s="367">
        <v>6</v>
      </c>
      <c r="G18" s="388">
        <f t="shared" si="1"/>
        <v>85.71428571428571</v>
      </c>
      <c r="H18" s="367">
        <v>11</v>
      </c>
      <c r="I18" s="367">
        <v>1</v>
      </c>
      <c r="J18" s="388">
        <f t="shared" si="2"/>
        <v>9.090909090909092</v>
      </c>
      <c r="K18" s="367">
        <v>26</v>
      </c>
      <c r="L18" s="367">
        <v>8</v>
      </c>
      <c r="M18" s="388">
        <f t="shared" si="3"/>
        <v>30.76923076923077</v>
      </c>
      <c r="N18" s="367">
        <v>0</v>
      </c>
      <c r="O18" s="367">
        <v>0</v>
      </c>
      <c r="P18" s="367">
        <v>0</v>
      </c>
      <c r="Q18" s="680">
        <f t="shared" si="4"/>
        <v>59</v>
      </c>
      <c r="R18" s="680">
        <f t="shared" si="4"/>
        <v>29</v>
      </c>
      <c r="S18" s="681">
        <f t="shared" si="5"/>
        <v>49.152542372881356</v>
      </c>
    </row>
    <row r="19" spans="1:19" s="255" customFormat="1" ht="21">
      <c r="A19" s="387" t="s">
        <v>1093</v>
      </c>
      <c r="B19" s="367">
        <v>7</v>
      </c>
      <c r="C19" s="367">
        <v>6</v>
      </c>
      <c r="D19" s="388">
        <f t="shared" si="0"/>
        <v>85.71428571428571</v>
      </c>
      <c r="E19" s="367">
        <v>10</v>
      </c>
      <c r="F19" s="367">
        <v>5</v>
      </c>
      <c r="G19" s="388">
        <f t="shared" si="1"/>
        <v>50</v>
      </c>
      <c r="H19" s="367">
        <v>22</v>
      </c>
      <c r="I19" s="367">
        <v>4</v>
      </c>
      <c r="J19" s="388">
        <f t="shared" si="2"/>
        <v>18.181818181818183</v>
      </c>
      <c r="K19" s="367">
        <v>17</v>
      </c>
      <c r="L19" s="367">
        <v>6</v>
      </c>
      <c r="M19" s="388">
        <f t="shared" si="3"/>
        <v>35.294117647058826</v>
      </c>
      <c r="N19" s="367">
        <v>0</v>
      </c>
      <c r="O19" s="367">
        <v>0</v>
      </c>
      <c r="P19" s="367">
        <v>0</v>
      </c>
      <c r="Q19" s="680">
        <f t="shared" si="4"/>
        <v>56</v>
      </c>
      <c r="R19" s="680">
        <f t="shared" si="4"/>
        <v>21</v>
      </c>
      <c r="S19" s="681">
        <f t="shared" si="5"/>
        <v>37.5</v>
      </c>
    </row>
    <row r="20" spans="1:19" s="255" customFormat="1" ht="21">
      <c r="A20" s="389" t="s">
        <v>1094</v>
      </c>
      <c r="B20" s="367">
        <v>46</v>
      </c>
      <c r="C20" s="367">
        <v>44</v>
      </c>
      <c r="D20" s="388">
        <f t="shared" si="0"/>
        <v>95.65217391304348</v>
      </c>
      <c r="E20" s="367">
        <v>19</v>
      </c>
      <c r="F20" s="367">
        <v>14</v>
      </c>
      <c r="G20" s="388">
        <f t="shared" si="1"/>
        <v>73.68421052631578</v>
      </c>
      <c r="H20" s="367">
        <v>58</v>
      </c>
      <c r="I20" s="367">
        <v>27</v>
      </c>
      <c r="J20" s="388">
        <f t="shared" si="2"/>
        <v>46.55172413793103</v>
      </c>
      <c r="K20" s="367">
        <v>6</v>
      </c>
      <c r="L20" s="367">
        <v>0</v>
      </c>
      <c r="M20" s="388">
        <f t="shared" si="3"/>
        <v>0</v>
      </c>
      <c r="N20" s="367">
        <v>0</v>
      </c>
      <c r="O20" s="367">
        <v>0</v>
      </c>
      <c r="P20" s="367">
        <v>0</v>
      </c>
      <c r="Q20" s="680">
        <f t="shared" si="4"/>
        <v>129</v>
      </c>
      <c r="R20" s="680">
        <f t="shared" si="4"/>
        <v>85</v>
      </c>
      <c r="S20" s="681">
        <f t="shared" si="5"/>
        <v>65.89147286821705</v>
      </c>
    </row>
    <row r="21" spans="1:19" s="255" customFormat="1" ht="21">
      <c r="A21" s="390" t="s">
        <v>1095</v>
      </c>
      <c r="B21" s="367">
        <v>1</v>
      </c>
      <c r="C21" s="367">
        <v>0</v>
      </c>
      <c r="D21" s="391">
        <f t="shared" si="0"/>
        <v>0</v>
      </c>
      <c r="E21" s="682">
        <v>0</v>
      </c>
      <c r="F21" s="682">
        <v>0</v>
      </c>
      <c r="G21" s="391">
        <v>0</v>
      </c>
      <c r="H21" s="682">
        <v>1</v>
      </c>
      <c r="I21" s="682">
        <v>1</v>
      </c>
      <c r="J21" s="682" t="s">
        <v>643</v>
      </c>
      <c r="K21" s="682">
        <v>0</v>
      </c>
      <c r="L21" s="682">
        <v>0</v>
      </c>
      <c r="M21" s="686">
        <v>0</v>
      </c>
      <c r="N21" s="685">
        <f>62+113</f>
        <v>175</v>
      </c>
      <c r="O21" s="685">
        <f>49+54</f>
        <v>103</v>
      </c>
      <c r="P21" s="391">
        <f>O21/N21*100</f>
        <v>58.857142857142854</v>
      </c>
      <c r="Q21" s="683">
        <f t="shared" si="4"/>
        <v>177</v>
      </c>
      <c r="R21" s="683">
        <f t="shared" si="4"/>
        <v>104</v>
      </c>
      <c r="S21" s="684">
        <f t="shared" si="5"/>
        <v>58.75706214689266</v>
      </c>
    </row>
    <row r="22" spans="1:19" s="255" customFormat="1" ht="21">
      <c r="A22" s="365" t="s">
        <v>1096</v>
      </c>
      <c r="B22" s="392">
        <f>SUM(B8:B21)</f>
        <v>318</v>
      </c>
      <c r="C22" s="392">
        <f>SUM(C8:C21)</f>
        <v>293</v>
      </c>
      <c r="D22" s="369">
        <f>C22/B22*100</f>
        <v>92.13836477987421</v>
      </c>
      <c r="E22" s="368">
        <f>SUM(E8:E21)</f>
        <v>271</v>
      </c>
      <c r="F22" s="368">
        <f>SUM(F8:F21)</f>
        <v>200</v>
      </c>
      <c r="G22" s="369">
        <f t="shared" si="1"/>
        <v>73.80073800738008</v>
      </c>
      <c r="H22" s="368">
        <f>SUM(H8:H21)</f>
        <v>326</v>
      </c>
      <c r="I22" s="368">
        <f>SUM(I8:I21)</f>
        <v>131</v>
      </c>
      <c r="J22" s="369">
        <f t="shared" si="2"/>
        <v>40.1840490797546</v>
      </c>
      <c r="K22" s="368">
        <f>SUM(K8:K21)</f>
        <v>211</v>
      </c>
      <c r="L22" s="368">
        <f>SUM(L8:L21)</f>
        <v>89</v>
      </c>
      <c r="M22" s="369">
        <f t="shared" si="3"/>
        <v>42.18009478672986</v>
      </c>
      <c r="N22" s="368">
        <f>SUM(N8:N21)</f>
        <v>175</v>
      </c>
      <c r="O22" s="368">
        <f>SUM(O8:O21)</f>
        <v>103</v>
      </c>
      <c r="P22" s="369">
        <f>O22/N22*100</f>
        <v>58.857142857142854</v>
      </c>
      <c r="Q22" s="393">
        <f>SUM(B22,E22,H22,K22,N22)</f>
        <v>1301</v>
      </c>
      <c r="R22" s="393">
        <f>SUM(C22,F22,I22,L22,O22)</f>
        <v>816</v>
      </c>
      <c r="S22" s="394">
        <f>R22/Q22*100</f>
        <v>62.720983858570335</v>
      </c>
    </row>
    <row r="23" spans="1:19" s="255" customFormat="1" ht="21">
      <c r="A23" s="676" t="s">
        <v>1856</v>
      </c>
      <c r="B23" s="256"/>
      <c r="C23" s="256"/>
      <c r="D23" s="256"/>
      <c r="E23" s="256"/>
      <c r="F23" s="256"/>
      <c r="G23" s="256"/>
      <c r="H23" s="256"/>
      <c r="I23" s="256"/>
      <c r="J23" s="256"/>
      <c r="K23" s="256"/>
      <c r="S23" s="677" t="s">
        <v>1857</v>
      </c>
    </row>
    <row r="24" spans="1:19" s="255" customFormat="1" ht="42" customHeight="1">
      <c r="A24" s="1195" t="s">
        <v>2216</v>
      </c>
      <c r="B24" s="1196"/>
      <c r="C24" s="1196"/>
      <c r="D24" s="1196"/>
      <c r="E24" s="1196"/>
      <c r="F24" s="1196"/>
      <c r="G24" s="1196"/>
      <c r="H24" s="1196"/>
      <c r="I24" s="1196"/>
      <c r="J24" s="1196"/>
      <c r="K24" s="1196"/>
      <c r="L24" s="1196"/>
      <c r="M24" s="1196"/>
      <c r="N24" s="1196"/>
      <c r="O24" s="1196"/>
      <c r="P24" s="1196"/>
      <c r="Q24" s="1196"/>
      <c r="R24" s="1196"/>
      <c r="S24" s="1197"/>
    </row>
    <row r="25" spans="1:19" s="255" customFormat="1" ht="23.25">
      <c r="A25" s="1201" t="s">
        <v>1097</v>
      </c>
      <c r="B25" s="1202"/>
      <c r="C25" s="1202"/>
      <c r="D25" s="1202"/>
      <c r="E25" s="257"/>
      <c r="F25" s="257"/>
      <c r="G25" s="257"/>
      <c r="H25" s="257"/>
      <c r="I25" s="257"/>
      <c r="J25" s="257"/>
      <c r="K25" s="257"/>
      <c r="L25" s="395"/>
      <c r="M25" s="395"/>
      <c r="N25" s="395"/>
      <c r="O25" s="395"/>
      <c r="P25" s="395"/>
      <c r="Q25" s="395"/>
      <c r="R25" s="395"/>
      <c r="S25" s="258" t="s">
        <v>1098</v>
      </c>
    </row>
    <row r="26" spans="1:19" s="255" customFormat="1" ht="23.25">
      <c r="A26" s="397"/>
      <c r="B26" s="396"/>
      <c r="C26" s="396"/>
      <c r="D26" s="396"/>
      <c r="E26" s="396"/>
      <c r="F26" s="396"/>
      <c r="G26" s="396"/>
      <c r="H26" s="396"/>
      <c r="I26" s="396"/>
      <c r="J26" s="396"/>
      <c r="K26" s="396"/>
      <c r="L26" s="396"/>
      <c r="M26" s="396"/>
      <c r="N26" s="396"/>
      <c r="O26" s="396"/>
      <c r="P26" s="396"/>
      <c r="Q26" s="396"/>
      <c r="R26" s="396"/>
      <c r="S26" s="259" t="s">
        <v>597</v>
      </c>
    </row>
    <row r="27" s="255" customFormat="1" ht="21"/>
    <row r="28" s="255" customFormat="1" ht="21"/>
  </sheetData>
  <sheetProtection/>
  <mergeCells count="11">
    <mergeCell ref="A24:S24"/>
    <mergeCell ref="E6:G6"/>
    <mergeCell ref="K6:M6"/>
    <mergeCell ref="N6:P6"/>
    <mergeCell ref="A25:D25"/>
    <mergeCell ref="A1:S1"/>
    <mergeCell ref="A5:A7"/>
    <mergeCell ref="B5:G5"/>
    <mergeCell ref="H5:M5"/>
    <mergeCell ref="N5:P5"/>
    <mergeCell ref="Q5:S6"/>
  </mergeCells>
  <printOptions/>
  <pageMargins left="0.8661417322834646" right="0.2755905511811024" top="0.5511811023622047" bottom="0.43" header="0.35433070866141736" footer="0.56"/>
  <pageSetup fitToHeight="0" horizontalDpi="600" verticalDpi="600" orientation="landscape" paperSize="9" scale="85" r:id="rId1"/>
  <headerFooter alignWithMargins="0">
    <oddFooter>&amp;Cหน้า 2-&amp;P</oddFooter>
  </headerFooter>
</worksheet>
</file>

<file path=xl/worksheets/sheet9.xml><?xml version="1.0" encoding="utf-8"?>
<worksheet xmlns="http://schemas.openxmlformats.org/spreadsheetml/2006/main" xmlns:r="http://schemas.openxmlformats.org/officeDocument/2006/relationships">
  <sheetPr codeName="Sheet15">
    <tabColor theme="6" tint="0.39998000860214233"/>
    <pageSetUpPr fitToPage="1"/>
  </sheetPr>
  <dimension ref="A1:Q20"/>
  <sheetViews>
    <sheetView zoomScaleSheetLayoutView="100" zoomScalePageLayoutView="0" workbookViewId="0" topLeftCell="A1">
      <pane xSplit="1" ySplit="6" topLeftCell="B7" activePane="bottomRight" state="frozen"/>
      <selection pane="topLeft" activeCell="F23" sqref="F23"/>
      <selection pane="topRight" activeCell="F23" sqref="F23"/>
      <selection pane="bottomLeft" activeCell="F23" sqref="F23"/>
      <selection pane="bottomRight" activeCell="P8" sqref="P8"/>
    </sheetView>
  </sheetViews>
  <sheetFormatPr defaultColWidth="10.66015625" defaultRowHeight="21"/>
  <cols>
    <col min="1" max="1" width="42.83203125" style="178" customWidth="1"/>
    <col min="2" max="17" width="7.83203125" style="178" customWidth="1"/>
    <col min="18" max="16384" width="10.66015625" style="178" customWidth="1"/>
  </cols>
  <sheetData>
    <row r="1" spans="1:17" ht="26.25">
      <c r="A1" s="216" t="s">
        <v>1326</v>
      </c>
      <c r="B1" s="217"/>
      <c r="C1" s="217"/>
      <c r="D1" s="217"/>
      <c r="E1" s="217"/>
      <c r="F1" s="217"/>
      <c r="G1" s="217"/>
      <c r="H1" s="217"/>
      <c r="I1" s="217"/>
      <c r="J1" s="218"/>
      <c r="K1" s="218"/>
      <c r="L1" s="218"/>
      <c r="M1" s="218"/>
      <c r="N1" s="218"/>
      <c r="O1" s="218"/>
      <c r="P1" s="218"/>
      <c r="Q1" s="219"/>
    </row>
    <row r="2" spans="1:17" ht="26.25">
      <c r="A2" s="220" t="s">
        <v>819</v>
      </c>
      <c r="B2" s="221"/>
      <c r="C2" s="221"/>
      <c r="D2" s="221"/>
      <c r="E2" s="221"/>
      <c r="F2" s="221"/>
      <c r="G2" s="221"/>
      <c r="H2" s="221"/>
      <c r="I2" s="221"/>
      <c r="J2" s="221"/>
      <c r="K2" s="221"/>
      <c r="L2" s="221"/>
      <c r="M2" s="221"/>
      <c r="N2" s="221"/>
      <c r="O2" s="221"/>
      <c r="P2" s="221"/>
      <c r="Q2" s="222" t="s">
        <v>1778</v>
      </c>
    </row>
    <row r="3" spans="1:17" ht="26.25">
      <c r="A3" s="223" t="s">
        <v>828</v>
      </c>
      <c r="B3" s="224"/>
      <c r="C3" s="224"/>
      <c r="D3" s="224"/>
      <c r="E3" s="224"/>
      <c r="F3" s="224"/>
      <c r="G3" s="224"/>
      <c r="H3" s="224"/>
      <c r="I3" s="224"/>
      <c r="J3" s="224"/>
      <c r="K3" s="224"/>
      <c r="L3" s="224"/>
      <c r="M3" s="224"/>
      <c r="N3" s="224"/>
      <c r="O3" s="224"/>
      <c r="P3" s="224"/>
      <c r="Q3" s="225"/>
    </row>
    <row r="4" spans="1:17" ht="23.25">
      <c r="A4" s="226" t="s">
        <v>1327</v>
      </c>
      <c r="B4" s="227"/>
      <c r="C4" s="227"/>
      <c r="D4" s="227"/>
      <c r="E4" s="227"/>
      <c r="F4" s="227"/>
      <c r="G4" s="227"/>
      <c r="H4" s="227"/>
      <c r="I4" s="227"/>
      <c r="J4" s="228"/>
      <c r="K4" s="228"/>
      <c r="L4" s="228"/>
      <c r="M4" s="228"/>
      <c r="N4" s="228"/>
      <c r="O4" s="228"/>
      <c r="P4" s="228"/>
      <c r="Q4" s="229" t="s">
        <v>1328</v>
      </c>
    </row>
    <row r="5" spans="1:17" s="188" customFormat="1" ht="24" customHeight="1">
      <c r="A5" s="1203" t="s">
        <v>829</v>
      </c>
      <c r="B5" s="186" t="s">
        <v>830</v>
      </c>
      <c r="C5" s="186"/>
      <c r="D5" s="186"/>
      <c r="E5" s="186"/>
      <c r="F5" s="186" t="s">
        <v>831</v>
      </c>
      <c r="G5" s="186"/>
      <c r="H5" s="186"/>
      <c r="I5" s="186"/>
      <c r="J5" s="186" t="s">
        <v>832</v>
      </c>
      <c r="K5" s="186"/>
      <c r="L5" s="186"/>
      <c r="M5" s="186"/>
      <c r="N5" s="186" t="s">
        <v>821</v>
      </c>
      <c r="O5" s="186"/>
      <c r="P5" s="186"/>
      <c r="Q5" s="186"/>
    </row>
    <row r="6" spans="1:17" s="188" customFormat="1" ht="21.75">
      <c r="A6" s="1204"/>
      <c r="B6" s="189">
        <v>2557</v>
      </c>
      <c r="C6" s="189">
        <v>2558</v>
      </c>
      <c r="D6" s="189">
        <v>2559</v>
      </c>
      <c r="E6" s="189" t="s">
        <v>813</v>
      </c>
      <c r="F6" s="189">
        <v>2557</v>
      </c>
      <c r="G6" s="189">
        <v>2558</v>
      </c>
      <c r="H6" s="189">
        <v>2559</v>
      </c>
      <c r="I6" s="189" t="s">
        <v>813</v>
      </c>
      <c r="J6" s="189">
        <v>2557</v>
      </c>
      <c r="K6" s="189">
        <v>2558</v>
      </c>
      <c r="L6" s="189">
        <v>2559</v>
      </c>
      <c r="M6" s="189" t="s">
        <v>813</v>
      </c>
      <c r="N6" s="189">
        <v>2557</v>
      </c>
      <c r="O6" s="189">
        <v>2558</v>
      </c>
      <c r="P6" s="189">
        <v>2559</v>
      </c>
      <c r="Q6" s="189" t="s">
        <v>813</v>
      </c>
    </row>
    <row r="7" spans="1:17" s="195" customFormat="1" ht="21">
      <c r="A7" s="230" t="s">
        <v>582</v>
      </c>
      <c r="B7" s="119"/>
      <c r="C7" s="119"/>
      <c r="D7" s="119"/>
      <c r="E7" s="191"/>
      <c r="F7" s="119">
        <v>12</v>
      </c>
      <c r="G7" s="119">
        <v>10</v>
      </c>
      <c r="H7" s="119">
        <v>10.5</v>
      </c>
      <c r="I7" s="191">
        <v>32.5</v>
      </c>
      <c r="J7" s="119">
        <v>15</v>
      </c>
      <c r="K7" s="119">
        <v>14.5</v>
      </c>
      <c r="L7" s="119">
        <v>15</v>
      </c>
      <c r="M7" s="191">
        <v>44.5</v>
      </c>
      <c r="N7" s="119">
        <v>27</v>
      </c>
      <c r="O7" s="119">
        <v>24.5</v>
      </c>
      <c r="P7" s="119">
        <v>25.5</v>
      </c>
      <c r="Q7" s="191">
        <v>77</v>
      </c>
    </row>
    <row r="8" spans="1:17" s="195" customFormat="1" ht="21">
      <c r="A8" s="230" t="s">
        <v>583</v>
      </c>
      <c r="B8" s="119"/>
      <c r="C8" s="119"/>
      <c r="D8" s="119"/>
      <c r="E8" s="191"/>
      <c r="F8" s="119">
        <v>9</v>
      </c>
      <c r="G8" s="119">
        <v>10</v>
      </c>
      <c r="H8" s="119">
        <v>9</v>
      </c>
      <c r="I8" s="191">
        <v>28</v>
      </c>
      <c r="J8" s="119">
        <v>19</v>
      </c>
      <c r="K8" s="119">
        <v>19</v>
      </c>
      <c r="L8" s="119">
        <v>18</v>
      </c>
      <c r="M8" s="191">
        <v>56</v>
      </c>
      <c r="N8" s="119">
        <v>28</v>
      </c>
      <c r="O8" s="119">
        <v>29</v>
      </c>
      <c r="P8" s="119">
        <v>27</v>
      </c>
      <c r="Q8" s="191">
        <v>84</v>
      </c>
    </row>
    <row r="9" spans="1:17" s="195" customFormat="1" ht="21">
      <c r="A9" s="230" t="s">
        <v>584</v>
      </c>
      <c r="B9" s="119"/>
      <c r="C9" s="119"/>
      <c r="D9" s="119"/>
      <c r="E9" s="191"/>
      <c r="F9" s="119">
        <v>4</v>
      </c>
      <c r="G9" s="119">
        <v>2</v>
      </c>
      <c r="H9" s="119">
        <v>2</v>
      </c>
      <c r="I9" s="191">
        <v>8</v>
      </c>
      <c r="J9" s="119">
        <v>21.5</v>
      </c>
      <c r="K9" s="119">
        <v>21.5</v>
      </c>
      <c r="L9" s="119">
        <v>21</v>
      </c>
      <c r="M9" s="191">
        <v>64</v>
      </c>
      <c r="N9" s="119">
        <v>25.5</v>
      </c>
      <c r="O9" s="119">
        <v>23.5</v>
      </c>
      <c r="P9" s="119">
        <v>23</v>
      </c>
      <c r="Q9" s="191">
        <v>72</v>
      </c>
    </row>
    <row r="10" spans="1:17" s="195" customFormat="1" ht="21">
      <c r="A10" s="230" t="s">
        <v>585</v>
      </c>
      <c r="B10" s="119">
        <v>1</v>
      </c>
      <c r="C10" s="119">
        <v>1</v>
      </c>
      <c r="D10" s="119">
        <v>1</v>
      </c>
      <c r="E10" s="191">
        <v>3</v>
      </c>
      <c r="F10" s="119">
        <v>11</v>
      </c>
      <c r="G10" s="119">
        <v>10</v>
      </c>
      <c r="H10" s="119">
        <v>9.5</v>
      </c>
      <c r="I10" s="191">
        <v>30.5</v>
      </c>
      <c r="J10" s="119">
        <v>9</v>
      </c>
      <c r="K10" s="119">
        <v>9</v>
      </c>
      <c r="L10" s="119">
        <v>9</v>
      </c>
      <c r="M10" s="191">
        <v>27</v>
      </c>
      <c r="N10" s="119">
        <v>21</v>
      </c>
      <c r="O10" s="119">
        <v>20</v>
      </c>
      <c r="P10" s="119">
        <v>19.5</v>
      </c>
      <c r="Q10" s="191">
        <v>60.5</v>
      </c>
    </row>
    <row r="11" spans="1:17" s="195" customFormat="1" ht="21">
      <c r="A11" s="230" t="s">
        <v>586</v>
      </c>
      <c r="B11" s="119"/>
      <c r="C11" s="119"/>
      <c r="D11" s="119"/>
      <c r="E11" s="191"/>
      <c r="F11" s="119"/>
      <c r="G11" s="119"/>
      <c r="H11" s="119"/>
      <c r="I11" s="191"/>
      <c r="J11" s="119">
        <v>14</v>
      </c>
      <c r="K11" s="119">
        <v>13</v>
      </c>
      <c r="L11" s="119">
        <v>13</v>
      </c>
      <c r="M11" s="191">
        <v>40</v>
      </c>
      <c r="N11" s="119">
        <v>14</v>
      </c>
      <c r="O11" s="119">
        <v>13</v>
      </c>
      <c r="P11" s="119">
        <v>13</v>
      </c>
      <c r="Q11" s="191">
        <v>40</v>
      </c>
    </row>
    <row r="12" spans="1:17" s="195" customFormat="1" ht="21">
      <c r="A12" s="230" t="s">
        <v>587</v>
      </c>
      <c r="B12" s="119">
        <v>1</v>
      </c>
      <c r="C12" s="119">
        <v>1</v>
      </c>
      <c r="D12" s="119"/>
      <c r="E12" s="191">
        <v>2</v>
      </c>
      <c r="F12" s="119">
        <v>4</v>
      </c>
      <c r="G12" s="119">
        <v>4</v>
      </c>
      <c r="H12" s="119">
        <v>5</v>
      </c>
      <c r="I12" s="191">
        <v>13</v>
      </c>
      <c r="J12" s="119">
        <v>10</v>
      </c>
      <c r="K12" s="119">
        <v>10</v>
      </c>
      <c r="L12" s="119">
        <v>10</v>
      </c>
      <c r="M12" s="191">
        <v>30</v>
      </c>
      <c r="N12" s="119">
        <v>15</v>
      </c>
      <c r="O12" s="119">
        <v>15</v>
      </c>
      <c r="P12" s="119">
        <v>15</v>
      </c>
      <c r="Q12" s="191">
        <v>45</v>
      </c>
    </row>
    <row r="13" spans="1:17" s="195" customFormat="1" ht="21">
      <c r="A13" s="231" t="s">
        <v>588</v>
      </c>
      <c r="B13" s="119">
        <v>2</v>
      </c>
      <c r="C13" s="119">
        <v>2</v>
      </c>
      <c r="D13" s="119">
        <v>2</v>
      </c>
      <c r="E13" s="191">
        <v>6</v>
      </c>
      <c r="F13" s="119">
        <v>18</v>
      </c>
      <c r="G13" s="119">
        <v>17.5</v>
      </c>
      <c r="H13" s="119">
        <v>16</v>
      </c>
      <c r="I13" s="191">
        <v>51.5</v>
      </c>
      <c r="J13" s="119">
        <v>22</v>
      </c>
      <c r="K13" s="119">
        <v>23</v>
      </c>
      <c r="L13" s="119">
        <v>23</v>
      </c>
      <c r="M13" s="191">
        <v>68</v>
      </c>
      <c r="N13" s="119">
        <v>42</v>
      </c>
      <c r="O13" s="119">
        <v>42.5</v>
      </c>
      <c r="P13" s="119">
        <v>41</v>
      </c>
      <c r="Q13" s="191">
        <v>125.5</v>
      </c>
    </row>
    <row r="14" spans="1:17" s="195" customFormat="1" ht="21">
      <c r="A14" s="232" t="s">
        <v>833</v>
      </c>
      <c r="B14" s="119"/>
      <c r="C14" s="119"/>
      <c r="D14" s="119"/>
      <c r="E14" s="191"/>
      <c r="F14" s="119"/>
      <c r="G14" s="119"/>
      <c r="H14" s="119"/>
      <c r="I14" s="191"/>
      <c r="J14" s="119">
        <v>2</v>
      </c>
      <c r="K14" s="119">
        <v>2</v>
      </c>
      <c r="L14" s="119">
        <v>2</v>
      </c>
      <c r="M14" s="191">
        <v>6</v>
      </c>
      <c r="N14" s="119">
        <v>2</v>
      </c>
      <c r="O14" s="119">
        <v>2</v>
      </c>
      <c r="P14" s="119">
        <v>2</v>
      </c>
      <c r="Q14" s="191">
        <v>6</v>
      </c>
    </row>
    <row r="15" spans="1:17" s="234" customFormat="1" ht="23.25">
      <c r="A15" s="233" t="s">
        <v>590</v>
      </c>
      <c r="B15" s="196">
        <v>4</v>
      </c>
      <c r="C15" s="196">
        <v>4</v>
      </c>
      <c r="D15" s="196">
        <v>3</v>
      </c>
      <c r="E15" s="123">
        <v>11</v>
      </c>
      <c r="F15" s="196">
        <v>58</v>
      </c>
      <c r="G15" s="196">
        <v>53.5</v>
      </c>
      <c r="H15" s="196">
        <v>52</v>
      </c>
      <c r="I15" s="123">
        <v>163.5</v>
      </c>
      <c r="J15" s="196">
        <v>112.5</v>
      </c>
      <c r="K15" s="196">
        <v>112</v>
      </c>
      <c r="L15" s="196">
        <v>111</v>
      </c>
      <c r="M15" s="123">
        <v>335.5</v>
      </c>
      <c r="N15" s="196">
        <v>174.5</v>
      </c>
      <c r="O15" s="196">
        <v>169.5</v>
      </c>
      <c r="P15" s="196">
        <v>166</v>
      </c>
      <c r="Q15" s="123">
        <v>510</v>
      </c>
    </row>
    <row r="16" spans="1:17" s="234" customFormat="1" ht="23.25">
      <c r="A16" s="235" t="s">
        <v>1863</v>
      </c>
      <c r="B16" s="236"/>
      <c r="C16" s="236"/>
      <c r="D16" s="236"/>
      <c r="E16" s="236"/>
      <c r="F16" s="236"/>
      <c r="G16" s="236"/>
      <c r="H16" s="236"/>
      <c r="I16" s="236"/>
      <c r="J16" s="237"/>
      <c r="K16" s="237"/>
      <c r="L16" s="237"/>
      <c r="M16" s="237"/>
      <c r="N16" s="237"/>
      <c r="O16" s="237"/>
      <c r="P16" s="237"/>
      <c r="Q16" s="238" t="s">
        <v>1864</v>
      </c>
    </row>
    <row r="17" spans="1:17" ht="23.25" customHeight="1">
      <c r="A17" s="1205" t="s">
        <v>834</v>
      </c>
      <c r="B17" s="1206"/>
      <c r="C17" s="1206"/>
      <c r="D17" s="1206"/>
      <c r="E17" s="1206"/>
      <c r="F17" s="1206"/>
      <c r="G17" s="1206"/>
      <c r="H17" s="1206"/>
      <c r="I17" s="1206"/>
      <c r="J17" s="1206"/>
      <c r="K17" s="1206"/>
      <c r="L17" s="1206"/>
      <c r="M17" s="1206"/>
      <c r="N17" s="1206"/>
      <c r="O17" s="1206"/>
      <c r="P17" s="1206"/>
      <c r="Q17" s="1207"/>
    </row>
    <row r="18" spans="1:17" ht="23.25" customHeight="1">
      <c r="A18" s="1208" t="s">
        <v>835</v>
      </c>
      <c r="B18" s="1209"/>
      <c r="C18" s="1209"/>
      <c r="D18" s="1209"/>
      <c r="E18" s="1209"/>
      <c r="F18" s="239"/>
      <c r="G18" s="239"/>
      <c r="H18" s="239"/>
      <c r="I18" s="239"/>
      <c r="J18" s="240"/>
      <c r="K18" s="240"/>
      <c r="L18" s="240"/>
      <c r="M18" s="240"/>
      <c r="N18" s="240"/>
      <c r="O18" s="240"/>
      <c r="P18" s="240"/>
      <c r="Q18" s="241" t="s">
        <v>825</v>
      </c>
    </row>
    <row r="19" spans="1:17" ht="23.25">
      <c r="A19" s="242"/>
      <c r="B19" s="243"/>
      <c r="C19" s="244"/>
      <c r="D19" s="244"/>
      <c r="E19" s="244"/>
      <c r="F19" s="244"/>
      <c r="G19" s="244"/>
      <c r="H19" s="244"/>
      <c r="I19" s="244"/>
      <c r="J19" s="245"/>
      <c r="K19" s="245"/>
      <c r="L19" s="245"/>
      <c r="M19" s="245"/>
      <c r="N19" s="245"/>
      <c r="O19" s="245"/>
      <c r="P19" s="245"/>
      <c r="Q19" s="210" t="s">
        <v>826</v>
      </c>
    </row>
    <row r="20" spans="1:17" ht="23.25">
      <c r="A20" s="246"/>
      <c r="B20" s="247"/>
      <c r="C20" s="247"/>
      <c r="D20" s="247"/>
      <c r="E20" s="247"/>
      <c r="F20" s="247"/>
      <c r="G20" s="247"/>
      <c r="H20" s="247"/>
      <c r="I20" s="247"/>
      <c r="J20" s="247"/>
      <c r="K20" s="247"/>
      <c r="L20" s="247"/>
      <c r="M20" s="247"/>
      <c r="N20" s="247"/>
      <c r="O20" s="247"/>
      <c r="P20" s="247"/>
      <c r="Q20" s="248" t="s">
        <v>827</v>
      </c>
    </row>
  </sheetData>
  <sheetProtection/>
  <mergeCells count="3">
    <mergeCell ref="A5:A6"/>
    <mergeCell ref="A17:Q17"/>
    <mergeCell ref="A18:E18"/>
  </mergeCells>
  <printOptions/>
  <pageMargins left="0.984251968503937" right="1.220472440944882" top="0.984251968503937" bottom="0.984251968503937" header="0.5118110236220472" footer="0.5118110236220472"/>
  <pageSetup fitToHeight="0" fitToWidth="1" horizontalDpi="600" verticalDpi="600" orientation="landscape" paperSize="9" scale="86" r:id="rId2"/>
  <headerFooter alignWithMargins="0">
    <oddFooter>&amp;Cหน้า 6-&amp;P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www.easyosteam.com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Mr.KKD</dc:creator>
  <cp:keywords/>
  <dc:description/>
  <cp:lastModifiedBy>Mr.KKD</cp:lastModifiedBy>
  <cp:lastPrinted>2018-02-12T08:18:18Z</cp:lastPrinted>
  <dcterms:created xsi:type="dcterms:W3CDTF">2016-07-01T03:23:10Z</dcterms:created>
  <dcterms:modified xsi:type="dcterms:W3CDTF">2018-02-14T02:45:39Z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