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251" windowWidth="15240" windowHeight="8670" firstSheet="3" activeTab="6"/>
  </bookViews>
  <sheets>
    <sheet name="3.2.14" sheetId="1" r:id="rId1"/>
    <sheet name="4.3.1" sheetId="2" r:id="rId2"/>
    <sheet name="เอกสารอ้างอิง 4.3.1และ3.2.14" sheetId="3" r:id="rId3"/>
    <sheet name="4.3.2  " sheetId="4" r:id="rId4"/>
    <sheet name="เอกสารอ้างอิง4.3.2 มิ.ย.-ก.ย.51" sheetId="5" r:id="rId5"/>
    <sheet name="4.3.3 " sheetId="6" r:id="rId6"/>
    <sheet name="เอกสารอ้างอิง 4.3.3" sheetId="7" r:id="rId7"/>
  </sheets>
  <definedNames>
    <definedName name="_xlnm._FilterDatabase" localSheetId="2" hidden="1">'เอกสารอ้างอิง 4.3.1และ3.2.14'!$A$7:$T$242</definedName>
    <definedName name="_xlnm._FilterDatabase" localSheetId="6" hidden="1">'เอกสารอ้างอิง 4.3.3'!$A$7:$O$114</definedName>
    <definedName name="_xlnm._FilterDatabase" localSheetId="4" hidden="1">'เอกสารอ้างอิง4.3.2 มิ.ย.-ก.ย.51'!$A$4:$J$158</definedName>
    <definedName name="_xlnm.Print_Area" localSheetId="0">'3.2.14'!$A$1:$H$90</definedName>
    <definedName name="_xlnm.Print_Area" localSheetId="1">'4.3.1'!$A$1:$O$102</definedName>
    <definedName name="_xlnm.Print_Area" localSheetId="3">'4.3.2  '!$A$1:$E$109</definedName>
    <definedName name="_xlnm.Print_Area" localSheetId="5">'4.3.3 '!$A$1:$I$97</definedName>
    <definedName name="_xlnm.Print_Area" localSheetId="2">'เอกสารอ้างอิง 4.3.1และ3.2.14'!$A$1:$R$242</definedName>
    <definedName name="_xlnm.Print_Area" localSheetId="6">'เอกสารอ้างอิง 4.3.3'!$A$1:$O$115</definedName>
    <definedName name="_xlnm.Print_Area" localSheetId="4">'เอกสารอ้างอิง4.3.2 มิ.ย.-ก.ย.51'!$A$1:$J$159</definedName>
    <definedName name="_xlnm.Print_Titles" localSheetId="0">'3.2.14'!$1:$3</definedName>
    <definedName name="_xlnm.Print_Titles" localSheetId="3">'4.3.2  '!$4:$5</definedName>
    <definedName name="_xlnm.Print_Titles" localSheetId="5">'4.3.3 '!$1:$5</definedName>
    <definedName name="_xlnm.Print_Titles" localSheetId="2">'เอกสารอ้างอิง 4.3.1และ3.2.14'!$5:$7</definedName>
    <definedName name="_xlnm.Print_Titles" localSheetId="6">'เอกสารอ้างอิง 4.3.3'!$5:$7</definedName>
    <definedName name="_xlnm.Print_Titles" localSheetId="4">'เอกสารอ้างอิง4.3.2 มิ.ย.-ก.ย.51'!$3:$4</definedName>
  </definedNames>
  <calcPr fullCalcOnLoad="1"/>
</workbook>
</file>

<file path=xl/comments1.xml><?xml version="1.0" encoding="utf-8"?>
<comments xmlns="http://schemas.openxmlformats.org/spreadsheetml/2006/main">
  <authors>
    <author>iLLuSioN</author>
  </authors>
  <commentList>
    <comment ref="C2" authorId="0">
      <text>
        <r>
          <rPr>
            <b/>
            <sz val="8"/>
            <rFont val="Tahoma"/>
            <family val="0"/>
          </rPr>
          <t>รายรับจากโครงการบริการวิชาการประเภที่ 4 (ให้เปล่าแก่ผู้ด้อยโอกาส จากงบประมาณเงินรายได้คณะ และงบประมาณแผ่นดิน</t>
        </r>
      </text>
    </comment>
    <comment ref="D2" authorId="0">
      <text>
        <r>
          <rPr>
            <b/>
            <sz val="8"/>
            <rFont val="Tahoma"/>
            <family val="0"/>
          </rPr>
          <t>รายได้สุทธิจาก 4.3.1(1)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0"/>
          </rPr>
          <t>เท่ากับ รายรับจากที่สถานเป็นผู้จัด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sz val="8"/>
            <rFont val="Tahoma"/>
            <family val="0"/>
          </rPr>
          <t xml:space="preserve">= 3-4 หรือให้รวมเงินเหลือจ่าย (กรณีที่มี)
</t>
        </r>
      </text>
    </comment>
  </commentList>
</comments>
</file>

<file path=xl/comments2.xml><?xml version="1.0" encoding="utf-8"?>
<comments xmlns="http://schemas.openxmlformats.org/spreadsheetml/2006/main">
  <authors>
    <author>iLLuSioN</author>
  </authors>
  <commentList>
    <comment ref="D19" authorId="0">
      <text>
        <r>
          <rPr>
            <b/>
            <sz val="8"/>
            <rFont val="Tahoma"/>
            <family val="0"/>
          </rPr>
          <t>1900 กิจกรรม
14 โครงการ</t>
        </r>
        <r>
          <rPr>
            <sz val="8"/>
            <rFont val="Tahoma"/>
            <family val="0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0"/>
          </rPr>
          <t>1 กิจกรรม
5 โครงการ</t>
        </r>
      </text>
    </comment>
    <comment ref="M19" authorId="0">
      <text>
        <r>
          <rPr>
            <b/>
            <sz val="8"/>
            <rFont val="Tahoma"/>
            <family val="0"/>
          </rPr>
          <t>9 กิจกรรม
1 โครงการ (ITAP)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iLLuSioN</author>
  </authors>
  <commentList>
    <comment ref="M92" authorId="0">
      <text>
        <r>
          <rPr>
            <sz val="8"/>
            <rFont val="Tahoma"/>
            <family val="2"/>
          </rPr>
          <t>ค่าใช้จ่าย
 ใช้ข้อมูลสรุปจาก Summary Training (ยังไม่สรุปจัดสรร)</t>
        </r>
      </text>
    </comment>
    <comment ref="M91" authorId="0">
      <text>
        <r>
          <rPr>
            <sz val="8"/>
            <rFont val="Tahoma"/>
            <family val="2"/>
          </rPr>
          <t>ค่าใช้จ่าย
 ใช้ข้อมูลสรุปจาก Summary Training</t>
        </r>
        <r>
          <rPr>
            <sz val="8"/>
            <rFont val="Tahoma"/>
            <family val="0"/>
          </rPr>
          <t xml:space="preserve">
</t>
        </r>
      </text>
    </comment>
    <comment ref="M90" authorId="0">
      <text>
        <r>
          <rPr>
            <sz val="8"/>
            <rFont val="Tahoma"/>
            <family val="2"/>
          </rPr>
          <t>ค่าใช้จ่าย
 ใช้ข้อมูลสรุปจาก Summary Training</t>
        </r>
        <r>
          <rPr>
            <sz val="8"/>
            <rFont val="Tahoma"/>
            <family val="0"/>
          </rPr>
          <t xml:space="preserve">
</t>
        </r>
      </text>
    </comment>
    <comment ref="M108" authorId="0">
      <text>
        <r>
          <rPr>
            <b/>
            <sz val="8"/>
            <rFont val="Tahoma"/>
            <family val="0"/>
          </rPr>
          <t>ค่าใช้จ่าย
 ใช้ข้อมูลสรุปจาก Suumary Training</t>
        </r>
      </text>
    </comment>
    <comment ref="O93" authorId="0">
      <text>
        <r>
          <rPr>
            <b/>
            <sz val="8"/>
            <rFont val="Tahoma"/>
            <family val="0"/>
          </rPr>
          <t>เงินรายได้คณะฯ</t>
        </r>
      </text>
    </comment>
    <comment ref="M8" authorId="0">
      <text>
        <r>
          <rPr>
            <sz val="8"/>
            <rFont val="Tahoma"/>
            <family val="2"/>
          </rPr>
          <t>รายจ่าย (2) = รายรับ (1) x 86.68 / 100 (เฉพาะโครงการ)</t>
        </r>
        <r>
          <rPr>
            <sz val="8"/>
            <rFont val="Tahoma"/>
            <family val="0"/>
          </rPr>
          <t xml:space="preserve">
</t>
        </r>
      </text>
    </comment>
    <comment ref="M30" authorId="0">
      <text>
        <r>
          <rPr>
            <sz val="8"/>
            <rFont val="Tahoma"/>
            <family val="2"/>
          </rPr>
          <t xml:space="preserve">รายจ่าย (2) = รายรับ (1) x70 / 100 (เฉพาะโครงการ)
</t>
        </r>
      </text>
    </comment>
    <comment ref="O96" authorId="0">
      <text>
        <r>
          <rPr>
            <b/>
            <sz val="8"/>
            <rFont val="Tahoma"/>
            <family val="0"/>
          </rPr>
          <t>เงินงบประมาณแผ่นดิน</t>
        </r>
        <r>
          <rPr>
            <sz val="8"/>
            <rFont val="Tahoma"/>
            <family val="0"/>
          </rPr>
          <t xml:space="preserve">
</t>
        </r>
      </text>
    </comment>
    <comment ref="O97" authorId="0">
      <text>
        <r>
          <rPr>
            <b/>
            <sz val="8"/>
            <rFont val="Tahoma"/>
            <family val="0"/>
          </rPr>
          <t>เงินรายได้คณะฯ</t>
        </r>
        <r>
          <rPr>
            <sz val="8"/>
            <rFont val="Tahoma"/>
            <family val="0"/>
          </rPr>
          <t xml:space="preserve">
</t>
        </r>
      </text>
    </comment>
    <comment ref="P97" authorId="0">
      <text>
        <r>
          <rPr>
            <sz val="8"/>
            <rFont val="Tahoma"/>
            <family val="0"/>
          </rPr>
          <t xml:space="preserve">ทำเบิก 10,099 บาท ส่วนที่เหลือเป็น Inkind ที่คณะสนับสนุน (ค่ารถ)
</t>
        </r>
      </text>
    </comment>
    <comment ref="L126" authorId="0">
      <text>
        <r>
          <rPr>
            <sz val="8"/>
            <rFont val="Tahoma"/>
            <family val="0"/>
          </rPr>
          <t xml:space="preserve">ไม่มีข้อมูลการเบิกจ่ายจากหน่วยคลังคณะฯ แต่มีข้อมูลจาก ส.ศธ 0514.16.7/2045 ลว. 1 ก.พ.50 แจ้ง คชจ.จากการตรวจวัดจุดละ 8000 บาท จำนวน 5 จุด วัดปีละ 2 ครั้ง จำนวน 3 ปี
</t>
        </r>
      </text>
    </comment>
    <comment ref="L143" authorId="0">
      <text>
        <r>
          <rPr>
            <b/>
            <sz val="8"/>
            <rFont val="Tahoma"/>
            <family val="0"/>
          </rPr>
          <t>สรุปปิดโครงการแล้ว แต่รายการเบิกจ่ายครั้งเดียว 18 ม.ค.51</t>
        </r>
        <r>
          <rPr>
            <sz val="8"/>
            <rFont val="Tahoma"/>
            <family val="0"/>
          </rPr>
          <t xml:space="preserve">
</t>
        </r>
      </text>
    </comment>
    <comment ref="L134" authorId="0">
      <text>
        <r>
          <rPr>
            <sz val="8"/>
            <rFont val="Tahoma"/>
            <family val="0"/>
          </rPr>
          <t>ไม่มีข้อมูลการเบิกจ่าย จากหน่วยคลังคณะฯ แต่มีใบเสร็จจากกองคลัง มหาลัย
2 ครัง (มิ.ย.50 และ ม.ค.51)</t>
        </r>
      </text>
    </comment>
    <comment ref="O95" authorId="0">
      <text>
        <r>
          <rPr>
            <b/>
            <sz val="8"/>
            <rFont val="Tahoma"/>
            <family val="0"/>
          </rPr>
          <t>เงินงบประมาณแผ่นดิน</t>
        </r>
        <r>
          <rPr>
            <sz val="8"/>
            <rFont val="Tahoma"/>
            <family val="0"/>
          </rPr>
          <t xml:space="preserve">
</t>
        </r>
      </text>
    </comment>
    <comment ref="O94" authorId="0">
      <text>
        <r>
          <rPr>
            <b/>
            <sz val="8"/>
            <rFont val="Tahoma"/>
            <family val="0"/>
          </rPr>
          <t>เงินงบประมาณแผ่นดิน</t>
        </r>
        <r>
          <rPr>
            <sz val="8"/>
            <rFont val="Tahoma"/>
            <family val="0"/>
          </rPr>
          <t xml:space="preserve">
</t>
        </r>
      </text>
    </comment>
    <comment ref="L144" authorId="0">
      <text>
        <r>
          <rPr>
            <sz val="10"/>
            <rFont val="Tahoma"/>
            <family val="2"/>
          </rPr>
          <t xml:space="preserve">ไม่มีข้อมูลจากหน่วยคลังคณะฯ โดยใช้ข้อมูล จากใบเสร็จกองคลัง วันที่ 8 พ.ค.51 2 ฉบับ 
</t>
        </r>
      </text>
    </comment>
    <comment ref="L139" authorId="0">
      <text>
        <r>
          <rPr>
            <b/>
            <sz val="10"/>
            <rFont val="Tahoma"/>
            <family val="2"/>
          </rPr>
          <t xml:space="preserve">ยังไม่มีข้อมูลการเบิกจ่ายจากหน่วยคลังคณะฯ
</t>
        </r>
      </text>
    </comment>
    <comment ref="L114" authorId="0">
      <text>
        <r>
          <rPr>
            <sz val="10"/>
            <rFont val="Tahoma"/>
            <family val="2"/>
          </rPr>
          <t>ไม่มีข้อมูลการเบิกจ่าขจากหน่วยคลังคณะฯ ใช้ข้อมูลจาก Comp.5</t>
        </r>
        <r>
          <rPr>
            <sz val="8"/>
            <rFont val="Tahoma"/>
            <family val="0"/>
          </rPr>
          <t xml:space="preserve">
</t>
        </r>
      </text>
    </comment>
    <comment ref="L141" authorId="0">
      <text>
        <r>
          <rPr>
            <b/>
            <sz val="8"/>
            <rFont val="Tahoma"/>
            <family val="0"/>
          </rPr>
          <t>ไม่มีข้อมูลการเบิกจ่ายจากหน่วยคลัง ใช้ข้อมูลจาก Comp.5</t>
        </r>
        <r>
          <rPr>
            <sz val="8"/>
            <rFont val="Tahoma"/>
            <family val="0"/>
          </rPr>
          <t xml:space="preserve">
</t>
        </r>
      </text>
    </comment>
    <comment ref="M102" authorId="0">
      <text>
        <r>
          <rPr>
            <b/>
            <sz val="8"/>
            <rFont val="Tahoma"/>
            <family val="0"/>
          </rPr>
          <t>ค่าใช้จ่าย
 ใช้ข้อมูลสรุปจาก Summary Training (ยังไม่สรุปจัดสรร)</t>
        </r>
        <r>
          <rPr>
            <sz val="8"/>
            <rFont val="Tahoma"/>
            <family val="0"/>
          </rPr>
          <t xml:space="preserve">
</t>
        </r>
      </text>
    </comment>
    <comment ref="M109" authorId="0">
      <text>
        <r>
          <rPr>
            <b/>
            <sz val="8"/>
            <rFont val="Tahoma"/>
            <family val="0"/>
          </rPr>
          <t>ค่าใช้จ่าย
 ใช้ข้อมูลสรุปจาก Suumary Training</t>
        </r>
      </text>
    </comment>
    <comment ref="M103" authorId="0">
      <text>
        <r>
          <rPr>
            <b/>
            <sz val="8"/>
            <rFont val="Tahoma"/>
            <family val="0"/>
          </rPr>
          <t>ค่าใช้จ่าย
 ใช้ข้อมูลสรุปจาก Summary Training (ยังไม่สรุปจัดสรร)</t>
        </r>
        <r>
          <rPr>
            <sz val="8"/>
            <rFont val="Tahoma"/>
            <family val="0"/>
          </rPr>
          <t xml:space="preserve">
</t>
        </r>
      </text>
    </comment>
    <comment ref="M105" authorId="0">
      <text>
        <r>
          <rPr>
            <b/>
            <sz val="8"/>
            <rFont val="Tahoma"/>
            <family val="0"/>
          </rPr>
          <t>ค่าใช้จ่าย
 ใช้ข้อมูลสรุปจาก Summary Training (ยังไม่สรุปจัดสรร)</t>
        </r>
        <r>
          <rPr>
            <sz val="8"/>
            <rFont val="Tahoma"/>
            <family val="0"/>
          </rPr>
          <t xml:space="preserve">
</t>
        </r>
      </text>
    </comment>
    <comment ref="M106" authorId="0">
      <text>
        <r>
          <rPr>
            <b/>
            <sz val="8"/>
            <rFont val="Tahoma"/>
            <family val="0"/>
          </rPr>
          <t>ค่าใช้จ่าย
 ใช้ข้อมูลสรุปจาก Summary Training (ยังไม่สรุปจัดสรร)</t>
        </r>
        <r>
          <rPr>
            <sz val="8"/>
            <rFont val="Tahoma"/>
            <family val="0"/>
          </rPr>
          <t xml:space="preserve">
</t>
        </r>
      </text>
    </comment>
    <comment ref="M89" authorId="0">
      <text>
        <r>
          <rPr>
            <sz val="8"/>
            <rFont val="Tahoma"/>
            <family val="2"/>
          </rPr>
          <t>ค่าใช้จ่าย
 ใช้ข้อมูลสรุปจาก Summary Training</t>
        </r>
        <r>
          <rPr>
            <sz val="8"/>
            <rFont val="Tahoma"/>
            <family val="0"/>
          </rPr>
          <t xml:space="preserve">
</t>
        </r>
      </text>
    </comment>
    <comment ref="B65" authorId="0">
      <text>
        <r>
          <rPr>
            <b/>
            <sz val="8"/>
            <rFont val="Tahoma"/>
            <family val="0"/>
          </rPr>
          <t>ไม่มีข้อมูลการเบิกจ่ายจากหน่วยคลัง</t>
        </r>
        <r>
          <rPr>
            <sz val="8"/>
            <rFont val="Tahoma"/>
            <family val="0"/>
          </rPr>
          <t xml:space="preserve">
</t>
        </r>
      </text>
    </comment>
    <comment ref="B66" authorId="0">
      <text>
        <r>
          <rPr>
            <b/>
            <sz val="8"/>
            <rFont val="Tahoma"/>
            <family val="0"/>
          </rPr>
          <t>ไม่มีข้อมูลการเบิกจ่ายจากหน่วยคลัง</t>
        </r>
        <r>
          <rPr>
            <sz val="8"/>
            <rFont val="Tahoma"/>
            <family val="0"/>
          </rPr>
          <t xml:space="preserve">
</t>
        </r>
      </text>
    </comment>
    <comment ref="B67" authorId="0">
      <text>
        <r>
          <rPr>
            <b/>
            <sz val="8"/>
            <rFont val="Tahoma"/>
            <family val="0"/>
          </rPr>
          <t>ไม่มีข้อมูลการเบิกจ่ายจากหน่วยคลัง</t>
        </r>
        <r>
          <rPr>
            <sz val="8"/>
            <rFont val="Tahoma"/>
            <family val="0"/>
          </rPr>
          <t xml:space="preserve">
</t>
        </r>
      </text>
    </comment>
    <comment ref="L133" authorId="0">
      <text>
        <r>
          <rPr>
            <sz val="10"/>
            <rFont val="Tahoma"/>
            <family val="2"/>
          </rPr>
          <t>ไม้ได้รับการติดต่อจากผู้ว่างจ้างอีกเลย (พี่อี๊ดให้ข้อมูล)</t>
        </r>
      </text>
    </comment>
    <comment ref="L9" authorId="0">
      <text>
        <r>
          <rPr>
            <b/>
            <sz val="8"/>
            <rFont val="Tahoma"/>
            <family val="0"/>
          </rPr>
          <t>รายรับจากผู้ว่าจ้างที่โอนเงินให้ในช่วงระยะเวลา ต.ค.50- ก.ย.51</t>
        </r>
      </text>
    </comment>
    <comment ref="M9" authorId="0">
      <text>
        <r>
          <rPr>
            <sz val="8"/>
            <rFont val="Tahoma"/>
            <family val="2"/>
          </rPr>
          <t>รายจ่าย (2) = รายรับ (1) x 86.68 / 100 (เฉพาะโครงการ)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iLLuSioN</author>
  </authors>
  <commentList>
    <comment ref="G7" authorId="0">
      <text>
        <r>
          <rPr>
            <b/>
            <sz val="8"/>
            <rFont val="Tahoma"/>
            <family val="0"/>
          </rPr>
          <t>3 อาทิตย์</t>
        </r>
        <r>
          <rPr>
            <sz val="8"/>
            <rFont val="Tahoma"/>
            <family val="0"/>
          </rPr>
          <t xml:space="preserve">
</t>
        </r>
      </text>
    </comment>
    <comment ref="G74" authorId="0">
      <text>
        <r>
          <rPr>
            <sz val="8"/>
            <rFont val="Tahoma"/>
            <family val="0"/>
          </rPr>
          <t xml:space="preserve">เข้าร่วมประชุมจำนวน 4 ชม.ต่อครั้ง@3 ครั้ง
</t>
        </r>
      </text>
    </comment>
  </commentList>
</comments>
</file>

<file path=xl/comments7.xml><?xml version="1.0" encoding="utf-8"?>
<comments xmlns="http://schemas.openxmlformats.org/spreadsheetml/2006/main">
  <authors>
    <author>iLLuSioN</author>
  </authors>
  <commentList>
    <comment ref="F110" authorId="0">
      <text>
        <r>
          <rPr>
            <b/>
            <sz val="8"/>
            <rFont val="Tahoma"/>
            <family val="0"/>
          </rPr>
          <t>เดือนกันยายน 51</t>
        </r>
      </text>
    </comment>
    <comment ref="F105" authorId="0">
      <text>
        <r>
          <rPr>
            <b/>
            <sz val="8"/>
            <rFont val="Tahoma"/>
            <family val="0"/>
          </rPr>
          <t>เดือนกันยายน 51</t>
        </r>
        <r>
          <rPr>
            <sz val="8"/>
            <rFont val="Tahoma"/>
            <family val="0"/>
          </rPr>
          <t xml:space="preserve">
</t>
        </r>
      </text>
    </comment>
    <comment ref="F79" authorId="0">
      <text>
        <r>
          <rPr>
            <b/>
            <sz val="8"/>
            <rFont val="Tahoma"/>
            <family val="0"/>
          </rPr>
          <t>เดือนตุลาคม 50</t>
        </r>
        <r>
          <rPr>
            <sz val="8"/>
            <rFont val="Tahoma"/>
            <family val="0"/>
          </rPr>
          <t xml:space="preserve">
</t>
        </r>
      </text>
    </comment>
    <comment ref="F97" authorId="0">
      <text>
        <r>
          <rPr>
            <b/>
            <sz val="8"/>
            <rFont val="Tahoma"/>
            <family val="0"/>
          </rPr>
          <t>เดือนละ 3ชม.@4 เดือน</t>
        </r>
        <r>
          <rPr>
            <sz val="8"/>
            <rFont val="Tahoma"/>
            <family val="0"/>
          </rPr>
          <t xml:space="preserve">
</t>
        </r>
      </text>
    </comment>
    <comment ref="F98" authorId="0">
      <text>
        <r>
          <rPr>
            <b/>
            <sz val="8"/>
            <rFont val="Tahoma"/>
            <family val="0"/>
          </rPr>
          <t>เดือนละ 1 ชม.@4 เดือน</t>
        </r>
        <r>
          <rPr>
            <sz val="8"/>
            <rFont val="Tahoma"/>
            <family val="0"/>
          </rPr>
          <t xml:space="preserve">
</t>
        </r>
      </text>
    </comment>
    <comment ref="F99" authorId="0">
      <text>
        <r>
          <rPr>
            <b/>
            <sz val="8"/>
            <rFont val="Tahoma"/>
            <family val="0"/>
          </rPr>
          <t>เดือน พ.ค. 3 ชม. และ เดือน มิ.ย. 3 ชม.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<sst xmlns="http://schemas.openxmlformats.org/spreadsheetml/2006/main" count="4745" uniqueCount="1249">
  <si>
    <t>ที่ปรึกษาเกี่ยวกับความเป็นไปได้ในการออกแบบและร่วมพัฒนาก่อสร้างโรงงานไบโอดีเซล</t>
  </si>
  <si>
    <t>การจัดการความรู้</t>
  </si>
  <si>
    <t>การนำ  Blog  ไปใช้เพื่อพัฒนาองค์กร</t>
  </si>
  <si>
    <t>ขยะ  :  พลังงานทางเลือกใหม่และการแปรรูปขยะ
เป็นพลังงาน</t>
  </si>
  <si>
    <t>เทคโนโลยีกับการพัฒนางานช่าง  (Soft ware
และ  Hard ware)"</t>
  </si>
  <si>
    <t>Blog  การจัดการความรู้</t>
  </si>
  <si>
    <t xml:space="preserve">การใช้ http://share.psu.ac.th  เพื่อการพัฒนาการ
จัดการความรู้ด้านต่าง ๆ ให้แก่บุคลากรคณะทรัพยา
กรธรรมชาติ  มอ.
</t>
  </si>
  <si>
    <t>เป็นผู้ร่วมอิปรายในหัวข้อ  "ประสบการณ์การสร้าง
ทีมงานวิจัยและการคิดโจทย์วิจัยแบบบูรณาการ"</t>
  </si>
  <si>
    <t>แนวทางการจัดการและเทคโนโลยีเพื่อการรักษา
ฟื้นฟูแหล่งน้ำธรรมชาติ</t>
  </si>
  <si>
    <t>การจัดการบริการปฏิบัติการ</t>
  </si>
  <si>
    <t>การจัดทำมาตรฐานสำหรับวิธีการปฏิบัติ
(Standard  Operation  Procedure  : SOP.</t>
  </si>
  <si>
    <t>องค์ประกอบและตัวชี้วัดให้แก่คณาจารย์และ
ผู้รับผิดชอบในการประกันคุณภาพเพื่อรับรอง
การประเมินภายใน</t>
  </si>
  <si>
    <t xml:space="preserve">1. หลักการและวิธีการเกียวกับการบำรุงรักษา
   อย่างเป็นระบบ
2. การบำรุงรักษาด้วยตนเองกับกิจกรรม 5ส
</t>
  </si>
  <si>
    <t>ขั้นตอนพื้นฐานของการบำรุงรักษาด้วยตนเอง</t>
  </si>
  <si>
    <t>เป็นผู้ดำเนินการอภิปรายในหัวข้อ  "อาจารย์กับ
ภารกิจของมหาวิทยาลัย"</t>
  </si>
  <si>
    <t>การพัฒนาคุณภาพการบริหารจัดการภาครัฐ  (PMQA)</t>
  </si>
  <si>
    <t>การจัดการความรู้  (Knowledge  Management)</t>
  </si>
  <si>
    <t>เติมเชื้อ  เติมไฟ  ใฝ่ใจ 5ส</t>
  </si>
  <si>
    <t>การบริหารองค์กร  และทรัพยากรมนุษย์</t>
  </si>
  <si>
    <t>การบริหารและจัดการมลพิษทางน้ำและ
การแก้ไขปัญาหาน้ำเสียเพื่อรักษาและฟื้นฟู
คุณภาพน้ำ</t>
  </si>
  <si>
    <t>การจัดการความรู้ (KM)  และอบรมการใช้  Blog</t>
  </si>
  <si>
    <t>การจัดการขยะมูลฝอยและของเสียอันตราย</t>
  </si>
  <si>
    <t>การประชุมวิพากษ์หลักสูตรและให้ข้อคิดเห็น
และข้อเสนอแนะ</t>
  </si>
  <si>
    <t xml:space="preserve">ระบบการประกันคุณภาพกับการพัฒนา
คณะวิศวกรรมศาสตร์  
 </t>
  </si>
  <si>
    <t>การจัดการการผลิตสินค้า</t>
  </si>
  <si>
    <t>การเรียนการสอนในระดับอุดมศึกษา รุ่นที่ 14 ประจำปี 2551</t>
  </si>
  <si>
    <t>ผู้ควบคุมประจำหม้อน้ำ  หรือหม้อต้มที่ใช้ของเหลวเป็นสื่อนำความร้อน</t>
  </si>
  <si>
    <t>ความก้าวหน้าทางวิทยาศาสตร์และเทคโนโลยี
เทคโนโลยีสารสนเทศและการสื่อสาร</t>
  </si>
  <si>
    <t>โครงการพัฒนารูปแบบการดำเนินงานส่งเสริม
สุขภาพและป้องกันโรค  โดยกระบวนการ  KM</t>
  </si>
  <si>
    <t>พัฒนาโปรแกรมประยุกต์ด้วย  Netbeans</t>
  </si>
  <si>
    <t xml:space="preserve">สถานการณ์อุบัติเหตุจราจรในประเทศไทย  และAccident Cost in Thailand
</t>
  </si>
  <si>
    <t>ค่ายสร้างลานกีฬาเอนกประสงค์ต้านยาเสพติด</t>
  </si>
  <si>
    <t>ข้าราชการ พนักงานบริษัท และผู้สนใจทั่วไป</t>
  </si>
  <si>
    <t>ผู้สนใจทั่วไป</t>
  </si>
  <si>
    <t>บริษัททุ่งคำ จำกัด</t>
  </si>
  <si>
    <t>จ.กระบี่</t>
  </si>
  <si>
    <t>โรงพยาบาลวัฒนแพทย์ตรัง</t>
  </si>
  <si>
    <t>บริษัท สตาร์พลายวู้ด จำกัด</t>
  </si>
  <si>
    <t>งานพัฒนาและฝึกอบรม 
กองการเจ้าหน้าที่ มอ.</t>
  </si>
  <si>
    <t>สำนักวิจัย  ค้นคว้าพลังงาน
กรมพัฒนาพลังงานทดแทนและ
อนุรักษ์พลังงาน (พพ.) 
กระทรวงพลังงาน</t>
  </si>
  <si>
    <t>มหาวิทยาลัยสารคาม</t>
  </si>
  <si>
    <t>สำนักงานสาธารณสุขจังหวัดกระบี่</t>
  </si>
  <si>
    <t>คณะเภสัชศาสตร์  มอ.</t>
  </si>
  <si>
    <t>หน่วยการเจ้าหน้าที่
คณะทรัพยากรธรรมชาติ  มอ.</t>
  </si>
  <si>
    <t>สำนักวิจัยและพัฒนา  มอ.</t>
  </si>
  <si>
    <t>สำนักงานท้องถิ่นจังหวัด
กลุ่มงานส่งเสริมและพัฒนาท้องถิ่น
จังหวัดสงขลา
ศาลากลางจังหวัดสงขลา
อ. เมือง  จ. สงขลา</t>
  </si>
  <si>
    <t>สมาคมส่งเสิรม SMEs
ไทยสาขาสงขลา
อ. เมือง  จ. สงขลา</t>
  </si>
  <si>
    <t>คณะครุศาสตร์
มหาวิทยาลัยราชภัฏสงขลา</t>
  </si>
  <si>
    <t>การประปาส่วนภูมิภาค
กองฝึกอบรมภูมิภาค 3  สงขลา
(กฝภ.3)</t>
  </si>
  <si>
    <t>สำนักงานสาธารณสุขจังหวัด
กระบี่</t>
  </si>
  <si>
    <t>งานพัฒนาและฝึกอบรม
กองการเจ้าหน้าที่  สนอ.  มอ.</t>
  </si>
  <si>
    <t>สำนักส่งเสริมและการศึกษาต่อเนื่อง ร่วมกับกรมสรรพากร</t>
  </si>
  <si>
    <t>คณะวิทยาศาสตร์เทคโนโลยี
มหาวิทยาลัยสงขลานครินทร์
วิทยาเขตปัตตานี</t>
  </si>
  <si>
    <t>สำนักงานสิ่งแวดล้อมภาคที่ 16
ร่วมกับกรมส่งเสริมคุณภาพ
สิ่งแวดล้อม</t>
  </si>
  <si>
    <t>กลุ่มเลขานุการคณะฯ ม.อ.</t>
  </si>
  <si>
    <t>สำนักงานสิ่งแวดล้อมที่ 16
ร่วมกับ  กรมส่งเสริมคุณภาพสิ่งแวดล้อม</t>
  </si>
  <si>
    <t xml:space="preserve">คณะเทคโนโลยีอุตสาหกรรม
มหาวิทยาลัยราชภัฏนครศรีธรรมราช
</t>
  </si>
  <si>
    <t>ระบบการประกันคุณภาพกับการพัฒนาคณะวิศวกรรมศาสตร์  มหาวิทยาลัยเทคโนโลยี
ราชมงคลศรีวิชัย</t>
  </si>
  <si>
    <t>มหาวิทยาลัยหาดใหญ่</t>
  </si>
  <si>
    <t>สภาอุตสาหกรรมจังหวัดตรัง</t>
  </si>
  <si>
    <t xml:space="preserve">ฝ่ายส่งเสริมและการศึกษาต่อเนื่อง
</t>
  </si>
  <si>
    <t>คณะวิทยาศาสตร์  ม.อ.</t>
  </si>
  <si>
    <t>ศูนย์คอมพิวเตอร์  
มหาวิทยาลัยราชภัฏสงขลา
อ. เมือง  จ. สงขลา</t>
  </si>
  <si>
    <t>สาขาวิชาวิศวกรรมโยธา
วิทยาเขตวังไกลกังวล
คณะวิศวกรรมศาสตร์และ
สถาปัตยกรรมศาสตร์
มหาวิทยาลัยเทคโนโลยี
ราชมงคลรัตนโกสินทร์  ร่วมกับ
บริษัท ปูนซิเมนต์ไทย  จำกัด
(มหาชน)</t>
  </si>
  <si>
    <t>โรงเรียนวัดโพธิ์กลาง อ.สทิงพระ จ.สงขลา</t>
  </si>
  <si>
    <t>ศูนย์เครื่องมือวิทยาศาสตร์/โรงงานต้นแบบไบอีเซล</t>
  </si>
  <si>
    <t>โรงแรมสิงห์โกลเด้นเพลส์
อ. หาดใหญ่  จ. สงขลา</t>
  </si>
  <si>
    <t>ห้องประชุม 210 สำนักงานอธิการบดี มอ.</t>
  </si>
  <si>
    <t>ห้องจุติ  โรงแรมเจ.บี.หาดใหญ่
อ. หาดใหญ่  จ. สงขลา</t>
  </si>
  <si>
    <t>โรงแรมภูเก็ตเมอร์ลิน
อ. เมือง  จ. ภูเก็ต</t>
  </si>
  <si>
    <t>ห้อง  1207  ชั้น 2  อาคาร 1  
คณะเภสัชศาสตร์  ม.อ.</t>
  </si>
  <si>
    <t>ห้องปฏิบัติการไมโครคอมพิวเตอร์
159  คณะทรัพยากรธรรมชาติ  มอ.</t>
  </si>
  <si>
    <t>ห้องประชุม  อาคารโรงแรม
เขตการศึกษาสุราษฎร์ธานี
จ. สุราษฎร์ธานี</t>
  </si>
  <si>
    <t>ห้องทานตะวัน  โรงแรมพาราไดส์
แอนด์  รีสอร์ท  
อ. หาดใหญ  จ. สงขลา</t>
  </si>
  <si>
    <t>ห้อง  E.105  อาคารคณะการจัดการ
สิ่งแวดล้อม  ม.อ.</t>
  </si>
  <si>
    <t>ห้องประชุมคณะครุศาสตร์
มหาวิทยาลัยราชภัฏสงขลา
อ. เมือง  จ. สงขลา</t>
  </si>
  <si>
    <t>กองฝึกอบรมภูมิภาค 3 สงขลา
การประปาส่วนภูมิภาค
อ. หาดใหญ่  จ. สงขลา</t>
  </si>
  <si>
    <t>โรงแรมเวียงทอง  
อ. เมือง  จ. กระบี่</t>
  </si>
  <si>
    <t>ห้องสัมมนา  คณะวิทยาศาสตร์  มอ.</t>
  </si>
  <si>
    <t>โรงแรม บี พี สมิหลา บีชสงขลา
อ. เมือง  จ. สงขลา</t>
  </si>
  <si>
    <t>ห้องประชุม 4 อาคาร 51C 
คณะวิทยาศาสตร์เทคโนโลยี
มหาวิทยาลัยสงขลานครินทร์
วิทยาเขตปัตตานี</t>
  </si>
  <si>
    <t>โรงแรม พาวีเลี่ยน
อ. เมือง  จ. สงขลา</t>
  </si>
  <si>
    <t xml:space="preserve">ห้องประชุม 3 คณะวิศวกรรมศาสตร์
ม.อ. </t>
  </si>
  <si>
    <t>โรงแรม  พาวีเลี่ยน
อ. เมือง  จ. สงขลา</t>
  </si>
  <si>
    <t>ห้องประชุมชัยพฤกษ์เฟื่องฟู
อาคารเคียงคีรี  มหาวิทยาลัยราชภัฏ
นครศรีธรรมราช
อ. เมือง  จ. นครศรีธรรมราช</t>
  </si>
  <si>
    <t>ห้อง 3202 ชั้น 2 อาคารสุราษฎร์ธานี
มหาวิทยาลัยหาดใหญ่  
อ. หาดใหญ่   จ. สงขลา</t>
  </si>
  <si>
    <t>โรงแรมธรรมรินทร์ธนา
อ. เมือง  จ. ตรัง</t>
  </si>
  <si>
    <t>โรงแรม  บี พี  สมิหรา  บีชสงขลา  
อ. เมือง  จ. สงขลา</t>
  </si>
  <si>
    <t>ห้องสัมมนา  อาคารบริหาร
คณะวิทยาศาสตร์  มอ.</t>
  </si>
  <si>
    <t xml:space="preserve">14 ธ.ค. 50
</t>
  </si>
  <si>
    <t>20 ธ.ค. 50
.</t>
  </si>
  <si>
    <t>23  ก.พ. 51
.</t>
  </si>
  <si>
    <t xml:space="preserve">19 มี.ค. 51
 </t>
  </si>
  <si>
    <t xml:space="preserve">   14 มี.ค. 51</t>
  </si>
  <si>
    <t>25 มี.ค. 51
1, 29 เม.ย. 51, 
13, 17 พ.ค. 51, 
10 มิ.ย. 51</t>
  </si>
  <si>
    <t xml:space="preserve">
27 มี.ค. 51</t>
  </si>
  <si>
    <t>มีรายได้</t>
  </si>
  <si>
    <t>ด้อยโอกาส</t>
  </si>
  <si>
    <t>ให้เปล่า</t>
  </si>
  <si>
    <t>ผศ.พิจิตร  พิศสุวรรณ</t>
  </si>
  <si>
    <t>ผศ.เสน่ห์ ธัญธาดาลักษณ์</t>
  </si>
  <si>
    <t>ผศ.ยอดดวง พันธ์นรา</t>
  </si>
  <si>
    <t>ผศ.สงวน ตั้งโพธิธรรม</t>
  </si>
  <si>
    <t>ผศ.เจริญ เจตวิจิตร</t>
  </si>
  <si>
    <t>รศ.วนิดา รัตนมณี</t>
  </si>
  <si>
    <t>ผศ.ดร.นิกร ศิริวงศ์ไพศาล</t>
  </si>
  <si>
    <t>ผศ.ดร.นภิสพร มีมงคล</t>
  </si>
  <si>
    <t>ผศ.ดร.เสกสรร สุธรรมานนท์</t>
  </si>
  <si>
    <t>ผศ.ดร.ธเนศ รัตนวิไล</t>
  </si>
  <si>
    <t>ผศ.ดร.สุภาพรรณ ไชยประพัทธ์</t>
  </si>
  <si>
    <t>ดร.รัญชนา สินธวาลัย</t>
  </si>
  <si>
    <t>อ.สุริยา จิรสถิตสิน</t>
  </si>
  <si>
    <t>คณะกรรมการพิจาณาบทความ IE Network 2007</t>
  </si>
  <si>
    <t>24-26 ต.ค.50</t>
  </si>
  <si>
    <t>รศ.ดร.พิษณุ บุญนวล</t>
  </si>
  <si>
    <t>รศ.กัลยาณี คุปตานนท์</t>
  </si>
  <si>
    <t>College of  Electrical Engineering &amp; Computer Science Nation Ilan University / นำเสนอผลงานทางวิชาการ บทความวิจัย เรื่อง IPv6@HOME ณ ประเทศใต้หวัน</t>
  </si>
  <si>
    <t>ใบรับงานเลขที่ 15/51</t>
  </si>
  <si>
    <t>ใบรับงานเลขที่ 10/51</t>
  </si>
  <si>
    <t>ใบรับงานเลขที่ 20/51</t>
  </si>
  <si>
    <t>ใบรับงานเลขที่ 35/51</t>
  </si>
  <si>
    <t>ใบรับงานเลขที่ 50/51</t>
  </si>
  <si>
    <t>มิ.ย. 51- ก.ย.51</t>
  </si>
  <si>
    <t>การศึกษาวิเคราะห์ความมั่นคงหน้าเหมืองและทำการจำแนกหิน</t>
  </si>
  <si>
    <t>บริษัทเหมืองแร่ฯ ที่รับริการ</t>
  </si>
  <si>
    <t>มอ 208.2/116</t>
  </si>
  <si>
    <t>มอ 208.1/418</t>
  </si>
  <si>
    <t>บริการวิเคราะห์ ทดสอบ ตรวจสอบและตรวจซ่อมภาคฯเคมี(ต.ค.50)</t>
  </si>
  <si>
    <t>บริการวิเคราะห์ ทดสอบ ตรวจสอบและตรวจซ่อมภาคฯเคมี(พ.ย.50)</t>
  </si>
  <si>
    <t>บริการวิเคราะห์ ทดสอบ ตรวจสอบและตรวจซ่อมภาคฯเคมี(ธ.ค.50)</t>
  </si>
  <si>
    <t>บริการวิเคราะห์ ทดสอบ ตรวจสอบและตรวจซ่อมภาคฯเคมี(ม.ค.51)</t>
  </si>
  <si>
    <t>บริการวิเคราะห์ ทดสอบ ตรวจสอบและตรวจซ่อมภาคฯเคมี(ก.พ.51)</t>
  </si>
  <si>
    <t>บริการวิเคราะห์ ทดสอบ ตรวจสอบและตรวจซ่อมภาคฯเคมี(มี.ค.51)</t>
  </si>
  <si>
    <t>บริการวิเคราะห์ ทดสอบ ตรวจสอบและตรวจซ่อมภาคฯเคมี(เม.ย.51)</t>
  </si>
  <si>
    <t>บริการวิเคราะห์ ทดสอบ ตรวจสอบและตรวจซ่อมภาคฯเคมี(พ.ค.51)</t>
  </si>
  <si>
    <t>บริการวิเคราะห์ ทดสอบ ตรวจสอบและตรวจซ่อมภาคฯไฟฟ้า(ต.ค.50)</t>
  </si>
  <si>
    <t>บริการวิเคราะห์ ทดสอบ ตรวจสอบและตรวจซ่อมภาคฯไฟฟ้า(พ.ย.50)</t>
  </si>
  <si>
    <t>บริการวิเคราะห์ ทดสอบ ตรวจสอบและตรวจซ่อมภาคฯไฟฟ้า(ธ.ค.50)</t>
  </si>
  <si>
    <t>บริการวิเคราะห์ ทดสอบ ตรวจสอบและตรวจซ่อมภาคฯไฟฟ้า(ม.ค.51)</t>
  </si>
  <si>
    <t>บริการวิเคราะห์ ทดสอบ ตรวจสอบและตรวจซ่อมภาคฯไฟฟ้า(ก.พ.51)</t>
  </si>
  <si>
    <t>บริการวิเคราะห์ ทดสอบ ตรวจสอบและตรวจซ่อมภาคฯไฟฟ้า(มี.ค.51)</t>
  </si>
  <si>
    <t>บริการวิเคราะห์ ทดสอบ ตรวจสอบและตรวจซ่อมภาคฯไฟฟ้า(เม.ย.51)</t>
  </si>
  <si>
    <t>บริการวิเคราะห์ ทดสอบ ตรวจสอบและตรวจซ่อมภาคฯไฟฟ้า(พ.ค.51)</t>
  </si>
  <si>
    <t>บริการวิเคราะห์ ทดสอบ ตรวจสอบและตรวจซ่อมภาคฯโยธา(ต.ค.50)</t>
  </si>
  <si>
    <t>บริการวิเคราะห์ ทดสอบ ตรวจสอบและตรวจซ่อมภาคฯโยธา(พ.ย.50)</t>
  </si>
  <si>
    <t>บริการวิเคราะห์ ทดสอบ ตรวจสอบและตรวจซ่อมภาคฯโยธา(ธ.ค.50)</t>
  </si>
  <si>
    <t>บริการวิเคราะห์ ทดสอบ ตรวจสอบและตรวจซ่อมภาคฯโยธา(ม.ค.51)</t>
  </si>
  <si>
    <t>บริการวิเคราะห์ ทดสอบ ตรวจสอบและตรวจซ่อมภาคฯโยธา(ก.พ.51)</t>
  </si>
  <si>
    <t>บริการวิเคราะห์ ทดสอบ ตรวจสอบและตรวจซ่อมภาคฯโยธา(มี.ค.51)</t>
  </si>
  <si>
    <t>บริการวิเคราะห์ ทดสอบ ตรวจสอบและตรวจซ่อมภาคฯโยธาา(เม.ย.51)</t>
  </si>
  <si>
    <t>บริการวิเคราะห์ ทดสอบ ตรวจสอบและตรวจซ่อมภาคฯโยธา(พ.ค.51)</t>
  </si>
  <si>
    <t>บริการวิเคราะห์ ทดสอบ ตรวจสอบและตรวจซ่อมภาคฯเหมืองแร่ (เม.ย.51)</t>
  </si>
  <si>
    <t>บริการวิเคราะห์ ทดสอบ ตรวจสอบและตรวจซ่อมภาคฯเหมืองแร่ (พ.ค.51)</t>
  </si>
  <si>
    <t>บริการเครื่องพิมพ์ของฝ่ายคอมพิวเตอร์ฯ (ต.ค.50)</t>
  </si>
  <si>
    <t>บริการเครื่องพิมพ์ของฝ่ายคอมพิวเตอร์ฯ (พ.ย.50)</t>
  </si>
  <si>
    <t>บริการเครื่องพิมพ์ของฝ่ายคอมพิวเตอร์ฯ (ธ.ค.50)</t>
  </si>
  <si>
    <t>บริการเครื่องพิมพ์ของฝ่ายคอมพิวเตอร์ฯ (ม.ค.51)</t>
  </si>
  <si>
    <t>บริการเครื่องพิมพ์ของฝ่ายคอมพิวเตอร์ฯ (ก.พ.51)</t>
  </si>
  <si>
    <t>บริการเครื่องพิมพ์ของฝ่ายคอมพิวเตอร์ฯ (มี.ค.51)</t>
  </si>
  <si>
    <t>บริการเครื่องพิมพ์ของฝ่ายคอมพิวเตอร์ฯ (เม.ย.51)</t>
  </si>
  <si>
    <t>บริการห้องปฏิบัติการของภาคเคมี (มี.ค.51)</t>
  </si>
  <si>
    <t>บริการห้องปฏิบัติการของภาคเคมี (เม.ย.51)</t>
  </si>
  <si>
    <t>บริการเครื่องมือภาคฯเคมี (ก.พ.51)</t>
  </si>
  <si>
    <t>บริการเครื่องมือภาคฯเคมี (พ.ย.50)</t>
  </si>
  <si>
    <t>บริการเครื่องมือภาคฯเคมี (ต.ค.50-มี.ค.51)</t>
  </si>
  <si>
    <t>1-30 ธ.ค.50</t>
  </si>
  <si>
    <t>1-30 ต.ค.51</t>
  </si>
  <si>
    <t>1-30เม.ย.51</t>
  </si>
  <si>
    <t>ห้องปฏิบัติการคอมพิวเตอร์ภาคเคมี</t>
  </si>
  <si>
    <t xml:space="preserve">  -</t>
  </si>
  <si>
    <t>ผู้ด้อยโอกาส</t>
  </si>
  <si>
    <t>มีรายได้/ให้เปล่า</t>
  </si>
  <si>
    <t>9 ก.พ.49 - 9 ก.พ.51</t>
  </si>
  <si>
    <t>15 พ.ย.48 - 14 พ.ย.50</t>
  </si>
  <si>
    <t>องค์การบริหารส่วนจังหวัด
สุราษฎร์ธานี</t>
  </si>
  <si>
    <t>โครงการศึกษาวิจัยและพัฒนาโรงงานต้นแบบการผลิต
ไบโอดีเซลในเชิงพาณิชย์</t>
  </si>
  <si>
    <t>โครงการศึกษาผลกระทบสิ่งแวดล้อม โครงการก่อสร้างอาคารเพิ่มเติม โรงพยาบาลวัฒนแพทย์ตรัง
(โครงการขอยกเลิกแล้ว 31/03/51)</t>
  </si>
  <si>
    <t>กรมการขนส่งทางน้ำ
และพานิชยนาวี</t>
  </si>
  <si>
    <t>นักเรียน นักศึกษา และประชาชน</t>
  </si>
  <si>
    <t xml:space="preserve">ศึกษาและจัดทำแผนผังระบบสาธารณูปโภค
และระบบสุขาภิบาลขั้นพื้นฐานเทศบาล
เมืองสิงหนคร </t>
  </si>
  <si>
    <t>ที่ปรึกษาด้านระบบคอมพิวเตอร์และสารสนเทศ</t>
  </si>
  <si>
    <t>สำนักงานสาธารณสุข
จังหวัดสตูล อ.เมือง  จ.สตูล</t>
  </si>
  <si>
    <t>โครงการประหยัดพลังงานสำหรับโรงงานขนาดเล็ก</t>
  </si>
  <si>
    <t>โครงการตรวจวัดและวิเคราะห์การใช้พลังงาน</t>
  </si>
  <si>
    <t>โครงการพัฒนาบุคลากรด้านการตรวจวิเคราะห์ฯ</t>
  </si>
  <si>
    <t>โครงการขีดความสามารถในการแข่งขันของอุตสาหกรรม</t>
  </si>
  <si>
    <t>โครงการอนุรักษ์พลังงานแบบมีส่วนร่วม</t>
  </si>
  <si>
    <t>30 มี.ค.51-30 ก.ย.51</t>
  </si>
  <si>
    <t>15 ต.ค.50-30 ก.ย.51</t>
  </si>
  <si>
    <t>13 ธ.ค.50-30 ก.ย.51</t>
  </si>
  <si>
    <t>6 ม.ค.51-30 ก.ย.51</t>
  </si>
  <si>
    <t>6 ธ.ค.50-30 ก.ย.51</t>
  </si>
  <si>
    <t>27 มี.ค.51-30 ก.ย.51</t>
  </si>
  <si>
    <t>8 เม.ย.51-30 ก.ย.51</t>
  </si>
  <si>
    <t>5 มิ.ย.51-30 ก.ย.51</t>
  </si>
  <si>
    <t>7 ก.ค.51-30 ก.ย.51</t>
  </si>
  <si>
    <t>29 พ.ค.51-30 ก.ย.51</t>
  </si>
  <si>
    <t>10 ก.ค.51-30 ก.ย.51</t>
  </si>
  <si>
    <t>1 ก.ค.51-30 ก.ย.51</t>
  </si>
  <si>
    <t>12 ก.ย.51-30 ก.ย.51</t>
  </si>
  <si>
    <t>โรงงานอุตสาหกรรม,อาคารธุรกิจ</t>
  </si>
  <si>
    <t>บริษัท เอ็ม อี ซี ที จำกัด</t>
  </si>
  <si>
    <t>หจก.โรงน้ำแข็งบ้านสวน</t>
  </si>
  <si>
    <t>บริษัท  ทรานส์ไทย มาเลเซีย  จำกัด</t>
  </si>
  <si>
    <t>บริษัท น้ำแข็งประมงไทยสงขลา  จำกัด</t>
  </si>
  <si>
    <t>บริษัท สหะมิตรดำเนิน  จำกัด</t>
  </si>
  <si>
    <t>บริษัท เอ.เอส.เอ การช่าง  จำกัด</t>
  </si>
  <si>
    <t>โรงพยาบาลสงขลา</t>
  </si>
  <si>
    <t>บริษัท เอเซียแปซิฟิคพาราวู้ด  จำกัด</t>
  </si>
  <si>
    <t>อาคารของรัฐ</t>
  </si>
  <si>
    <t>โรงงานอุตสาหกรรม</t>
  </si>
  <si>
    <t xml:space="preserve">   </t>
  </si>
  <si>
    <t>โครงการขยายผลหลักสูตรการจัดการพลังงาน</t>
  </si>
  <si>
    <t>โครงการให้ความรู้เรื่อง Energy  Audit</t>
  </si>
  <si>
    <t>โครงการจัดทำระบบฐานข้อมูลเพื่อการวิเคราะห์ฯ</t>
  </si>
  <si>
    <t>2 ก.ค.51-30 ก.ย.51</t>
  </si>
  <si>
    <t>4 พ.ค.50-30 ก.ย.51</t>
  </si>
  <si>
    <t>สถานศึกษา</t>
  </si>
  <si>
    <t>โรงแรม</t>
  </si>
  <si>
    <t>โรงงานอุตสหกรรม</t>
  </si>
  <si>
    <t>ห้องเปรมปรีด์  
โรงแรมหาดแก้ว รีสอร์ท
อ. สิงหนคร  จ. สงขลา</t>
  </si>
  <si>
    <t>โครงการอบรมหลักสูตรเชิงปฏิบัติการ
ไบโอดีเซล รุ่น 6</t>
  </si>
  <si>
    <t>โครงการอบรมหลักสูตรเชิงปฏิบัติการ
ไบโอดีเซล รุ่น 7</t>
  </si>
  <si>
    <t>โครงการอบรมหลักสูตรเชิงปฏิบัติการ
ไบโอดีเซล รุ่น 8</t>
  </si>
  <si>
    <t>ผศ.เอกรัฐ  สมัครัฐกิจ</t>
  </si>
  <si>
    <t xml:space="preserve">
สัญญาจ้างเลขที่021/2550 ลงวันที่ 30 มีนาคม 2550</t>
  </si>
  <si>
    <t>ทีมบุคลากรของศูนย์ฯ</t>
  </si>
  <si>
    <t>1เม.ย.50 - 10 พ.ย.50</t>
  </si>
  <si>
    <t>รศ.บุญเจริญ   วงศ์กิตติศึกษา</t>
  </si>
  <si>
    <t>นักเรียนระดับมัธยมศึกษา
ในภาคใต้</t>
  </si>
  <si>
    <t>สัญญาจ้างเลขที่ 6/2551
ลว.19 พ.ย.2550</t>
  </si>
  <si>
    <t>สัญญาจ้างเลขที่ 7/2551
ลว.19 พ.ย.2550</t>
  </si>
  <si>
    <t>ผศ.ดร.องุ่น  สังขพงศ์</t>
  </si>
  <si>
    <t>ภ.เครื่องกล</t>
  </si>
  <si>
    <t>คณะ/หน่วยงาน. . คณะวิศวกรรมศาสตร์                                                                      (ข้อมูลประจำเดือนตุลาคม 50 - กันยายน 51)</t>
  </si>
  <si>
    <t>รศ.ดร.ชูศักดิ์ ลิ่มสกุล</t>
  </si>
  <si>
    <t xml:space="preserve">รศ.บุญเจริญ วงศ์กิตติศึกษา </t>
  </si>
  <si>
    <t>ผศ.ดร.องุ่น สังขพงศ์</t>
  </si>
  <si>
    <t>รศ.ดร.ดนุพล ตันนโยภาส</t>
  </si>
  <si>
    <t>รศ.ดร.เล็ก สีคง</t>
  </si>
  <si>
    <t>ดร.ประภาศ เมืองจันทร์บุรี</t>
  </si>
  <si>
    <t>ผศ.ดร.วีรวรรณ สุทธิศรีปก</t>
  </si>
  <si>
    <t>ดร.เจษฎา วรรณสินธุ์</t>
  </si>
  <si>
    <t>อ.พงศ์พัฒน์ สนทะมิโน</t>
  </si>
  <si>
    <t>ดร.กุสุมาลย์ เฉลิมยานนท์</t>
  </si>
  <si>
    <t>ดร.มณเทพ เกียรติวีระสกุล</t>
  </si>
  <si>
    <t>ดร.วิกรม ธีรภาพขจรเดช</t>
  </si>
  <si>
    <t>ผศ.คณดิถ เจษฎ์พัฒนานนท์</t>
  </si>
  <si>
    <t>ผศ.ดร.นัฏฐา จินดาเพ็ชร์</t>
  </si>
  <si>
    <t>ผศ.ดร.พรชัย พฤกษ์ภัทรานนต์</t>
  </si>
  <si>
    <t>ผศ.ดร.ภานุมาศ คำสัตย์</t>
  </si>
  <si>
    <t>ผศ.ธวัชชัย ทางรัตนสุวรรณ</t>
  </si>
  <si>
    <t>ผศ.ปริพนธ์ พัฒนสัตยวงศ์</t>
  </si>
  <si>
    <t>ผศ.เลียง คูบุรัตน์</t>
  </si>
  <si>
    <t>รศ.ดร.เกริกชัย ทองหนู</t>
  </si>
  <si>
    <t>อ.มงคล  แซ่เจีย</t>
  </si>
  <si>
    <t>อ.อนุวัตร  ประเสริฐสิทธิ์</t>
  </si>
  <si>
    <t>รศ.บุญเจริญ วงศ์กิตติศึกษา</t>
  </si>
  <si>
    <t>ผศ.ปัญญรักษ์ งามศรีตระกูล</t>
  </si>
  <si>
    <t>รศ.ดร.ชูเกียรติ คุปตานนท์</t>
  </si>
  <si>
    <t>ดร.ฐานันดร์ศักดิ์ เทพญา</t>
  </si>
  <si>
    <t>ผศ.ดร.สุธรรม นิยมวาส</t>
  </si>
  <si>
    <t>รศ.ดร.สุรพล  อารีย์กุล</t>
  </si>
  <si>
    <t xml:space="preserve">ดร.พรทิพย์  ศรีแดง </t>
  </si>
  <si>
    <t>คณะกรรมการประเมินผลงานที่เกิดจากการปฏิบัติหน้าที่ สำหรับวิทยฐานะครูชำนาญการพิเศษ</t>
  </si>
  <si>
    <t>ที่ปรึกษาโครงการหน่วยบ่มเพาะวิสาหกิจ</t>
  </si>
  <si>
    <t xml:space="preserve">กรรมการพิจารณาร่างหลักสูตร </t>
  </si>
  <si>
    <t>ที่ปรึกษา หลักสูตรปรัชญาดุษฎีบัณฑิตสาขาเทคโนโลยีอุตสาหกรรม</t>
  </si>
  <si>
    <t>ที่ปรึกษาคณะกรรมการ ว.ส.ท. ภาคใต้</t>
  </si>
  <si>
    <t>ร่วมเป็นกรรมการในฝ่ายวิชาการของการประชุมวิชาการวิทยาศาสตร์</t>
  </si>
  <si>
    <t xml:space="preserve">คณะกรรมการโครงการความร่วมมือทางวิชาการระหว่างการไฟฟ้าฝ่ายผลิตแห่งประเทศไทยกับมหาวิทยาลัยสงขลานครินทร์   </t>
  </si>
  <si>
    <t>คณะทำงานทดสอบความรู้ฯผู้ขอรับอนุญาต ระดับภาคีวิศวกร ปี 2552</t>
  </si>
  <si>
    <t>คณะกรรมการสาขาวิศวกรรมเหมืองแร่โลหการและปิโตรเลียม</t>
  </si>
  <si>
    <t>คณะอนุกรรมการพิจารณาสถานประกอบการชั้นดี</t>
  </si>
  <si>
    <t>คณะกรรมการวิทยานิพนธ์ระดับบัณฑิต</t>
  </si>
  <si>
    <t>ประธานกรรมการสอบวิทยานิพนธ์</t>
  </si>
  <si>
    <t>คณะกรรมการพิจารณาบทความ วารสาร engineering Transactions: A Research Publication of Mahanakorn University</t>
  </si>
  <si>
    <t>คณะกรรมการพิจาณาบทความ EECON 30</t>
  </si>
  <si>
    <t>International program Committee</t>
  </si>
  <si>
    <t>คณะกรรมการสภาวิชาการ  สมาคมวิจัย วิศวกรรมชีวการแพทย์ไทย</t>
  </si>
  <si>
    <t>คณะทำงานกองสารบรรณาธิการวารสารวิชาการ</t>
  </si>
  <si>
    <t>paper review</t>
  </si>
  <si>
    <t>review Manuscript</t>
  </si>
  <si>
    <t>Review Assignment</t>
  </si>
  <si>
    <t>กรรมการประเมินผลทางวิชาการ</t>
  </si>
  <si>
    <t>กรรมการผู้ทรงคุณวุฒิปรับปรุงหลักสูตร</t>
  </si>
  <si>
    <t>คณะกรรมการบริหารเทคโนโลยีสารสนเทศ</t>
  </si>
  <si>
    <t>คณะกรรมาการการประเมินผลการประกวด โครงการอนุรักษ์พลังงานในโรงเรียนกับ ปตท. ประจำปี 2551</t>
  </si>
  <si>
    <t>คณะกรรมการพิจารณาหลักสูตร วิศวกรรมศาสตรมหาบัณฑิต(ชีวการแพทย์)</t>
  </si>
  <si>
    <t>คณะกรรมการสภาวิชาการ สมาคมวิจัยวิศวกรรมชีวการแพทย์ไทย</t>
  </si>
  <si>
    <t>คณะที่ปรึกษา สมาคมวิจัยวิศวกรรมชีวการแพทย์ไทย</t>
  </si>
  <si>
    <t>คณะกรรมการประชุมวิชาการทางวิศวกรรมไฟฟ้า ครั้งที่ 30</t>
  </si>
  <si>
    <t>คณะกรรมการการประเมินผลงานที่เกิดจากการปฏิบัติหน้าที่ สำหรับวิทยฐานะชำนาญการพิเศษสายงานการสอน</t>
  </si>
  <si>
    <t>คณะกรรมการประเมินผลที่เกิดจากการปฏิบัติหน้าที่และผลงานทางวิชาการ</t>
  </si>
  <si>
    <t xml:space="preserve">เป็นผู้เชี่ยวชาญเพื่อวินิจฉัยปัญหาทางเทคนิคในเบื้องต้น </t>
  </si>
  <si>
    <t>เป็นประธานคณะกรรมการประเมินคุณภาพภายใน ปีการศึกษา 2549/ปีงบประมาณ 2549</t>
  </si>
  <si>
    <t xml:space="preserve">เป็นกรรมการสอบวิทยานิพนธ์  นักศึกษาระดับบัณฑิตศึกษา ปริญญาเอก </t>
  </si>
  <si>
    <t>คณะกรรมการ 3G</t>
  </si>
  <si>
    <t>คณะอนุกรรมการกำหนดมาตรฐานฝีมือแรงงานฯ สาขาช่างติดตั้งอุปกรณ์ CNG สำหรับเครื่องยนต์ดีเซลและเครื่องยนต์เบนซิน</t>
  </si>
  <si>
    <t>คณะกรรมการดำเนินงานโครงการ iTAP</t>
  </si>
  <si>
    <t>อนุกรรมการรับรองหลักสูตรและสถาบันการศึกษา สาขาวิศวกรรมสิ่งแวดล้อม</t>
  </si>
  <si>
    <t>คณะกรรมการโครงการ ประจำปี 2551</t>
  </si>
  <si>
    <t>คณะกรรมการอำนวยการ วสท.</t>
  </si>
  <si>
    <t>กรรมการหลักสูตรการอบรมครูวิทยาศาสตร์ คณิตศาสตร์ คอมพิวเตอร์และวิทยาศาสตร์โลก</t>
  </si>
  <si>
    <t>กรรมการวิชาการด้านโทรคมนาคมและเทคโนโลยีที่เกี่ยวข้อง (โครงการ Excellence Plus Three)</t>
  </si>
  <si>
    <t>คณะกรรมการอำนวยการสมาคมวิชาการ ECTI ครั้งที่ 2/2551</t>
  </si>
  <si>
    <t>พิจารณาบทความทางวิชาการ</t>
  </si>
  <si>
    <t>ผู้ทรงคุณวุฒิในการพิจารณาบทความ</t>
  </si>
  <si>
    <t>ศธ 04052/1740</t>
  </si>
  <si>
    <t>ศธ 0521.1.10/440</t>
  </si>
  <si>
    <t>ศธ 0521.1.10/339</t>
  </si>
  <si>
    <t>มอ 200/3217</t>
  </si>
  <si>
    <t>ค.3/2551</t>
  </si>
  <si>
    <t>สส.ว.1916/2550 1</t>
  </si>
  <si>
    <t>049/2551</t>
  </si>
  <si>
    <t>ศธ.0502.6ภอ.51018</t>
  </si>
  <si>
    <t>ศธ.0502.6ภอ.51057</t>
  </si>
  <si>
    <t>สส.ว.1916/2550 2</t>
  </si>
  <si>
    <t>สส.ว.1916/2550 3</t>
  </si>
  <si>
    <t>สส.ว.1916/2550 4</t>
  </si>
  <si>
    <t>สส.ว.1916/2550 5</t>
  </si>
  <si>
    <t>สส.ว.1916/2550 6</t>
  </si>
  <si>
    <t>ศธ 0514.4.3/1557</t>
  </si>
  <si>
    <t>Email</t>
  </si>
  <si>
    <t>EECON 30</t>
  </si>
  <si>
    <t>AsiaCSN2008</t>
  </si>
  <si>
    <t>ที่ 2/2550</t>
  </si>
  <si>
    <t>ที่ 1/2551</t>
  </si>
  <si>
    <t>ECTI-CON 2008</t>
  </si>
  <si>
    <t>ศธ 5801/5217</t>
  </si>
  <si>
    <t>มอ 202.2/046</t>
  </si>
  <si>
    <t>คำสั่งที่ 0440/2550</t>
  </si>
  <si>
    <t>ศธ0521.1.10/163</t>
  </si>
  <si>
    <t>ศธ 0524.07/1485</t>
  </si>
  <si>
    <t>ศธ 04091/31</t>
  </si>
  <si>
    <t>ศธ 04078/20</t>
  </si>
  <si>
    <t>มอ 208.3/064</t>
  </si>
  <si>
    <t>มอ 001.3/382</t>
  </si>
  <si>
    <t>ทอ 001/คก. 007-51</t>
  </si>
  <si>
    <t>มอ 208.3/012</t>
  </si>
  <si>
    <t>ศธ 0514.2.1/0976</t>
  </si>
  <si>
    <t>ศธ0515(4)/5312</t>
  </si>
  <si>
    <t>email</t>
  </si>
  <si>
    <t>11 ธ.ค. 2550</t>
  </si>
  <si>
    <t>18 ธ.ค. 2550</t>
  </si>
  <si>
    <t>14 พ.ค. 51</t>
  </si>
  <si>
    <t>27 พ.ค. 51</t>
  </si>
  <si>
    <t>26 ต.ค. 50</t>
  </si>
  <si>
    <t>26 ต.ค.50</t>
  </si>
  <si>
    <t>9 พ.ย.50</t>
  </si>
  <si>
    <t>27 ธ.ค.50</t>
  </si>
  <si>
    <t>23 ม.ค.51</t>
  </si>
  <si>
    <t>14 มี.ค.51</t>
  </si>
  <si>
    <t>22 ก.พ. 51 - 22 ก.พ. 51</t>
  </si>
  <si>
    <t>28 ก.พ. 51 - 1 มี.ค. 51</t>
  </si>
  <si>
    <t>16 มี.ค. 51 - 17 มี.ค. 51</t>
  </si>
  <si>
    <t>24 มี.ค. 51 - 24 มี.ค. 51</t>
  </si>
  <si>
    <t>26 มี.ค. 51 - 27 มี.ค. 51</t>
  </si>
  <si>
    <t>27 มี.ค. 51 - 28 มี.ค. 51</t>
  </si>
  <si>
    <t>18 เม.ย. 51 - 20 เม.ย. 51</t>
  </si>
  <si>
    <t>22 เม.ย. 51 - 23 เม.ย. 51</t>
  </si>
  <si>
    <t>16 พ.ค. 51 - 16 พ.ค. 51</t>
  </si>
  <si>
    <t>ภูมิภาค</t>
  </si>
  <si>
    <t>โครงการศึกษาสำรวจข้อมูลด้านการขนส่งและจราจร เพื่อจัดทำแผนแม่บทในเมืองภูมิภาค 
จ.พัทลุง</t>
  </si>
  <si>
    <t>สัญญาจ้างเลขที่ __/2549
ลว.1 พ.ย.49</t>
  </si>
  <si>
    <t>สัญญาจ้างเลขที่ 14/2551
ลว. 11 ธ.ค.50</t>
  </si>
  <si>
    <t>สัญญาจ้างเลขที่ ป.2/2551
ลว.24 ม.ค.51</t>
  </si>
  <si>
    <t>สัญญาจ้างเลขที่ 11/2550
ลว. 6 มี.ค.50</t>
  </si>
  <si>
    <t xml:space="preserve">โครงการพัฒนาอุตสาหกรรมการผลิตในด้าน
การผลิต การบัญชีและการตลาด รุ่น 2 </t>
  </si>
  <si>
    <t xml:space="preserve">โครงการพัฒนาอุตสาหกรรมการผลิตในด้าน
การผลิต การบัญชีและการตลาด รุ่น 3 </t>
  </si>
  <si>
    <t>ที่ปรึกษาโครงการวิจัยและพัฒนาเครื่องจักรในกระบวนการหีบน้ำมันปาล์มและโครงการวิจัยและพัฒนาเครื่องจักรในกระบวนการเก็บเกี่ยวและขนถ่ายทะลายปาล์ม</t>
  </si>
  <si>
    <t>สัญญาจ้างเลขที่ 14/2550
ลว. 5 ก.ย.50</t>
  </si>
  <si>
    <t>6 ก.ย.50 - 4 ธ.ค.50</t>
  </si>
  <si>
    <t>สำนักงานสาธารณสุข
จังหวัดสตูล  
อ. เมือง  จ.  สตูล</t>
  </si>
  <si>
    <t xml:space="preserve">10 ต.ค. 50 </t>
  </si>
  <si>
    <t>โรงเรียนวัดโพธิ์กลาง 
อ.สทิงพระ จ.สงขลา</t>
  </si>
  <si>
    <t>สำนักงานสาธารณสุข
จังหวัดกระบี่</t>
  </si>
  <si>
    <t>โครงการจัดตั้ง
คณะการแพทย์แผนไทย ม.อ.</t>
  </si>
  <si>
    <t>คณะวิศวกรรมศาสตร์และ
สถาปัตยกรรมศาสตร์
มหาวิทยาลัยเทคโนโลยี
ราชมงคลรัตนโกสินทร์  ร่วมกับ
บริษัท ปูนซิเมนต์ไทย  จำกัด
(มหาชน)</t>
  </si>
  <si>
    <t>ศธ 0521.1.10 / 538</t>
  </si>
  <si>
    <t>ศธ 0521.1.10 / 522</t>
  </si>
  <si>
    <t>ศธ 0521.1.10 / 523</t>
  </si>
  <si>
    <t>วิทยากร / นำเสนอร่างคู่มือและหาแนวทางความร่วมมือเพื่อการเผยแพร่และนำคู่มือมาตรฐานจุรับซื้อน้ำยางในชุมชนไปใช้</t>
  </si>
  <si>
    <t>มูลนิธิเพื่อการพัฒนาแรงงาน
และอาชีพภาคใต้</t>
  </si>
  <si>
    <t>กลุ่มเกษตรกรชาวสวนยาง</t>
  </si>
  <si>
    <t>ผศ.ดร.สุเมธ ไชยประพัทธ์</t>
  </si>
  <si>
    <t>ศธ 0521.1.10/1032
ลว.23 ก.ย.51</t>
  </si>
  <si>
    <t xml:space="preserve">วิทยากร / การจัดการความรู้กับผู้นำการเปลี่ยนแปลง </t>
  </si>
  <si>
    <t>ผู้บริหารสถานศึกษาและข้าราชการครู</t>
  </si>
  <si>
    <t>สำนักงานเขตพื้นที่การศึกษาสงขลา 
เขต 2</t>
  </si>
  <si>
    <t>ศธ 0521.1.10/1075
ลว. 2 ต.ค.51</t>
  </si>
  <si>
    <t xml:space="preserve">วิทยากร / การจัดการความรู้ในงานสาธารณสุข </t>
  </si>
  <si>
    <t>ผู้บริหาร หัวหน้าฝ่าย/กลุ่มงานในสำนักงานสาธารณสุขจังหวัดพัทลุง ผู้อำนวยการโรงพยาบาล สาธารณสุขอำเภอ เจ้าหน้าที่สถานีอนามัย บุคลากรทางการแพทย์และสาธารณสุขในจังหวัดพัทลุง จำนวน 220 คน</t>
  </si>
  <si>
    <t>สำนักงานสาธารณสุขจังหวัดพัทลุง</t>
  </si>
  <si>
    <t>ศธ 0521.1.10/1015
ลว. 19 ก.ย.51</t>
  </si>
  <si>
    <t>วิทยากร / การสังเกตสิ่งผิดปกติ/สิ่งบอกเหตุให้ตึกถล่ม</t>
  </si>
  <si>
    <t>สำนักงานสาธารณสุขจังหวัดสตูล</t>
  </si>
  <si>
    <t>สต.0027/ว1467
ลว. 3 ก.ย.51</t>
  </si>
  <si>
    <t>ผศ.ดร.สุชาติ  ลิ่มกตัญญู</t>
  </si>
  <si>
    <t>เจ้าหน้าที่สำนักงานสาธารณสุขจังหวัดสตูล</t>
  </si>
  <si>
    <t>วิทยากร / ฐานการวิจัยมหาวิทยาลัยกับการพัฒนาพื้นที่ภาคใต้ตอนล่าง</t>
  </si>
  <si>
    <t>มหาวิทยาลัยราชภัฎสงขลา</t>
  </si>
  <si>
    <t>อาจารย์มหาวิทยาลัยราชภัฎสงขลา</t>
  </si>
  <si>
    <t>วิทยากร / แนะแนวอาชีพวิศวกร</t>
  </si>
  <si>
    <t>โรงเรียนคณะราษฎรบำรุง จังหวัดยะลา</t>
  </si>
  <si>
    <t>นักเรียนโรงเรียนคณะราษฎรบำรุง จังหวัดยะลา</t>
  </si>
  <si>
    <t>ศธ 0521.1.10/872
ลว. 20 ส.ค.51</t>
  </si>
  <si>
    <t>วิทยากร / การประชุมวิชาการ ครูวิจัย สกว.</t>
  </si>
  <si>
    <t>สำนักงานกองทุนสนัสนุนการวิจัย</t>
  </si>
  <si>
    <t>ครู นักวิชาการระดับสูง</t>
  </si>
  <si>
    <t>วิทยากร / การจัดการสิ่งแวดล้อมอุตสาหกรรมยางพาราเชิงรุก : จากแปลงปลูกถึงโรงงาน การลดมลพิษจากอุตสาหกรรมยางพาราและใช้เทคโนโลยีสะอาด เทคโนโลยีการบำบัดน้ำเสียของอุตสาหกรรมยางพาราและการนำน้ำเสียกลับมาใช้ใหม่</t>
  </si>
  <si>
    <t>คณะวิทยาการจัดการมหาวิทยาลัยสงขลา
นครินทร์</t>
  </si>
  <si>
    <t>บุคลากรผู้ปฏิบัติงานที่ทำงานด้านการจัดการมลพิษอุตสาหกรรมยางพาราจากภาคอุตสาหกรรมและสหกรณ์ยางแผ่นรวมควันในภาคใต้โดยเน้นในกลุ่มอุตสาหกรรมยางพาราในพื้นที่ลุ่มน้ำทะเลสาบฯ</t>
  </si>
  <si>
    <t>ผศ.ดร.พรทิพย์ ศรีแดง</t>
  </si>
  <si>
    <t>มอ.208.1/374
ลว. 19 ส.ค.51</t>
  </si>
  <si>
    <t>วิทยากร / 5ส</t>
  </si>
  <si>
    <t>บริษัท ทิพย์เมธา จำกัด จังหวัดตรัง</t>
  </si>
  <si>
    <t xml:space="preserve">บุคลากร บริษัท ทิพย์เมธา จำกัด </t>
  </si>
  <si>
    <t>รศ.ไพโรจน์  คีรีรัตน์</t>
  </si>
  <si>
    <t>คณะวิทยาการสุขภาพและการกีฬา มหาวิทยาลัยทักษิณ วิทยาเขตพัทลุง</t>
  </si>
  <si>
    <t>พนักงานบริษัท นิสิตนักศึกษา อาจารย์และเจ้าหน้าที่ภายในมหาวิทยาลัยฯ</t>
  </si>
  <si>
    <t>วิทยากร / กายศาสตร์กับชีวิตประจำวัน</t>
  </si>
  <si>
    <t>ศธ 0521.1.10/836
ลว. 11 ส.ค.51</t>
  </si>
  <si>
    <t>วิทยากร / การปรับปรุงการทำงาน และการพัฒนางาน</t>
  </si>
  <si>
    <t>มอ.208.2/ว.124
ลว.15 ก.ค.51</t>
  </si>
  <si>
    <t>ข้าราชการตำรวจชั้นสัญญาบัตร และชั้นประทวน จำนวน 122 นาย</t>
  </si>
  <si>
    <t>วิทยากร / สถานการณ์ และการรับมือกับภาวะโลกร้อน : ด้านการลดการปล่อยก๊าซเรือนกระจกและเพิ่มแหล่งดูดซับ</t>
  </si>
  <si>
    <t>รศ.กำพล  ประทีปชัยกูร</t>
  </si>
  <si>
    <t>สำนักงานนโยบายและแผน  ทรัพยากรธรรมชาติและสิ่งแวดล้อม</t>
  </si>
  <si>
    <t>หน่วยงานภาครัฐที่เกี่ยวข้องจัดทำแผนปฏิบัติการของแต่ละหน่วยงาน</t>
  </si>
  <si>
    <t>ศธ 0521.1.10/801
ลว. 31 ก.ค.51</t>
  </si>
  <si>
    <t>วิทยากร / ความสำคัญของปัญหาอุบัติเหตุจราจร และผลการศึกษาที่เกี่ยวข้องตลอดจนแนวทางการแก้ไขปัญหา</t>
  </si>
  <si>
    <t>ข้าราชการตำรวจระดับผู้บัญชาการ หรือรองผู้บัญชาการ (ที่รับผิดชอบงานจราจร) ผู้บังคับการ หรือรองผู้บังคับการ (ที่รับผิดชอบงานจราจร) ทั่วประเทศ และผู้กำกับการในสังกัดกองบังคับการตำรวจทางหลวง ประมาณ 120 นาย</t>
  </si>
  <si>
    <t>กองพัฒนาการจราจรและบริการประชาชน สำนักงานตรวจแห่งชาติ</t>
  </si>
  <si>
    <t xml:space="preserve">ระบบการประกันคุณภาพกับการพัฒนา
คณะวิศวกรรมศาสตร์  </t>
  </si>
  <si>
    <t>ศธ 0521.1.10/800
ลว. 31 ก.ค.51</t>
  </si>
  <si>
    <t>วิทยากร / เทคโนโลยีการจัดการน้ำที่เหมาะสมในอุตสาหกรรมยางพารา และเทคโนโลยีการผลิตที่ใสสะอาด</t>
  </si>
  <si>
    <t>ผู้ประกอบการโรงงานอุตสาหกรรมยางพารา ประมาณ 60 คน</t>
  </si>
  <si>
    <t>ศูนย์ส่งเสริมอุตสาหกรรมภาคที่ 11 กรมส่งเสริมอุตสาหกรรม</t>
  </si>
  <si>
    <t>ศธ 0521.1.10/799
ลว. 31 ก.ค.51</t>
  </si>
  <si>
    <t>วิทยากร / การประยุกต์ใช้เทคโนโลยีสะอาดกับภาคอุตสาหกรรมเพื่อลดผลกระทบภาวะโลกร้อน : กรณีศึกษา 8</t>
  </si>
  <si>
    <t>สวทช./ว964
ลว.3 มี.ค.51</t>
  </si>
  <si>
    <t>สำนักงานพัฒนาวิทยาศาสตร์และเคโนโลยีแห่งชาติ (สวทช.) กระทรวงวิทยาศาสตร์และเทคโนโลยี</t>
  </si>
  <si>
    <t>ภาคอุตสาหกรรม</t>
  </si>
  <si>
    <t>วิทยากร / ระดมความคิดเห็นการศึกษาประเมินผลกระทบทางสุขภาพ กรณีโครงการท่าเทียบเรือปากบารา จ. สตูล</t>
  </si>
  <si>
    <t>สจน.017/2551
ลว.22 พ.ค.51</t>
  </si>
  <si>
    <t>รศ.ดร.สมบูรณ์  พรพิเนตพงศ์</t>
  </si>
  <si>
    <t>กลุ่มประชาสังคม กลุ่มชาวประมงพื้นบ้าน กลุ่มคนในเมือง</t>
  </si>
  <si>
    <t>โครงการเสริมสร้างจิตสำนึกนิเวศวิทยา (สจน.)</t>
  </si>
  <si>
    <t>วิทยากร / วิชาความถนัดทางวิศวกรรม</t>
  </si>
  <si>
    <t>ศธ 0521.1.10/781
ลว. 25 ก.ค.51</t>
  </si>
  <si>
    <t>ผศ.สุวัฒน์ ไทยนะ</t>
  </si>
  <si>
    <t>นักเรียนชั้นมัธยมศึกษาปีที่ 6 
กลุ่มสนใจนอกเวลาเรียน</t>
  </si>
  <si>
    <t>1 มิ.ย. - 3 ต.ค.51</t>
  </si>
  <si>
    <t>โรงเรียนมหาวชิราวุธ จังหวัดสงขลา ร่วมกับสมาคมผู้ปกครองและครูโรงเรียนมหาวชิราวุธ จังหวัดสงขลา</t>
  </si>
  <si>
    <t>วิทยากร / การใช้พลังงานถ่านหินในโรงงานอุตสาหกรรม</t>
  </si>
  <si>
    <t>บริษัท อินโนเวทีฟ โกลฟส์ จำกัด</t>
  </si>
  <si>
    <t>องค์กรปกครองส่วนท้องถิ่นอุตสาหกรรมจังหวัดสงขลา ชาวบ้านบริเวณใกล้เคียงรอบ ๆ บริเวณโรงงาน จำนวน 30 - 40 คน</t>
  </si>
  <si>
    <t>ผศ.ดร.จันทกานต์  ทวีกุล</t>
  </si>
  <si>
    <t>ศธ 0521.1.10/777
ลว. 24 ก.ค.51</t>
  </si>
  <si>
    <t>วิทยากร / Quality must be built in และการบริหารคุณภาพงานทั่วทั้งองค์กร</t>
  </si>
  <si>
    <t>คณะกรรมการ 5ส.และวิชาการกองการเจ้าหน้าที่ สนอ.</t>
  </si>
  <si>
    <t>บุคลากรในกองการเจ้าหน้าที่และบุคลากรผู้สนใจสังกัดสำนักงานอธิการบดี</t>
  </si>
  <si>
    <t>มอ.208.1/344
ลว. 22 ก.ค.51</t>
  </si>
  <si>
    <t>รศ.ดร.ชาคริต  ทองอุไร</t>
  </si>
  <si>
    <t>วิทยากร / การประยุกต์ใช้การจัดการความรู้ในหน่วยงานภาครัฐ</t>
  </si>
  <si>
    <t>กองเรือภาคที่ 2 
กองเรือยุทธการ</t>
  </si>
  <si>
    <t>บุคลากรของกองเรือภาคที่ 2 
กองเรือยุทธการ จำนวน 100 คน</t>
  </si>
  <si>
    <t>ศธ 0521.1.10/762
ลว. 16 ก.ค.51</t>
  </si>
  <si>
    <t>วิทยากร / แนวคิดพื้นฐานเกี่ยวกับการบริหารงานอุตสาหกรรม และแนวคิดการบริหาร Productivity สมัยใหม่</t>
  </si>
  <si>
    <t>สำนักงานบริการวิชาการทางวิศวกรรม คณะวิศวกรรมศาสตร์ มหาวิทยาลัยเทคโนโลยีราชมงคลศรีวิชัย</t>
  </si>
  <si>
    <t>บุคลากรภาคอุตสาหกรรมไฟฟ้าและอิเล็กทรอนิกส์</t>
  </si>
  <si>
    <t>วิทยากร / โครงการจัดทำแผนกลยุทธ์สำนักงานสิ่งแวดล้อมภาค</t>
  </si>
  <si>
    <t>วิทยากร / การจัดการความรู้ (KM)</t>
  </si>
  <si>
    <t>มหาวิทยาลัยทักษิณ วิทยาเขตพัทลุง</t>
  </si>
  <si>
    <t>บุคลากรภายในองค์กร</t>
  </si>
  <si>
    <t>วิทยากร / องค์กรแห่งการเรียนรู้ (นโยบายและทิศทางการพัฒนาองค์กร)</t>
  </si>
  <si>
    <t>ฝ่ายส่งเสริมและการศึกษาต่อเนื่อง วิทยาเขตหาดใหญ่ ร่วมกับกรมสรรพกร</t>
  </si>
  <si>
    <t>ข้าราชการระดับ 6 และ 6 ว ของกรมสรรพากร</t>
  </si>
  <si>
    <t>8-12 ก.ค.51</t>
  </si>
  <si>
    <t>วิทยากร / การจัดการความรู้ (KM) ของคณะวิศวกรรมศาสตร์</t>
  </si>
  <si>
    <t>สำนักทรัพยากรการเรียนรู้คุณหญิงหลง อรรถกระวีสุนทร</t>
  </si>
  <si>
    <t>บุคลากรภายในหน่วยงานมีความรู้ ความเข้าใจเกี่ยวกับการจัดการความรู้</t>
  </si>
  <si>
    <t>วิทยากร / ประเด็นทางจริยธรรม กฎหมาย และสังคม ในวิชาชีพคอมพิวเตอร์และกรณีความผิดทางคอมพิวเตอร์และบทลงโทษที่เกี่ยวข้องที่เกิดขึ้นแล้วในประเทศไทย</t>
  </si>
  <si>
    <t>ภาควิชาคณิตศาสตร์ คณะวิทยาศาสตร์ มหาวิทยาลัยทักษิณ</t>
  </si>
  <si>
    <t>คณาจารย์ภาควิชาคณิตศาสตร์ และนักศึกษา</t>
  </si>
  <si>
    <t>ผศ.ดร.พิชญา  ตัณฑัยย์</t>
  </si>
  <si>
    <t>วิทยากร / เวทีแลกเปลี่ยนเรียนรู้ระดับจังหวัด</t>
  </si>
  <si>
    <t>ประชาชนในพื้นที่และบุคลากร
สาธารณสุข</t>
  </si>
  <si>
    <t>ประชาชนในพื้นที่และบุคลากรสาธารณสุข</t>
  </si>
  <si>
    <t>ศธ 0521.1.10/761
ลว. 16 ก.ค.51</t>
  </si>
  <si>
    <t>รวมชั่วโมงบริการจริง</t>
  </si>
  <si>
    <t>ศธ 0521.1.10/689
ลว. 27  มิ.ย.51</t>
  </si>
  <si>
    <t>ข้าราชการระดับ 6 และ 6ว 
ของกรมสรรพากร</t>
  </si>
  <si>
    <t>ศธ 0521.1.10/735
ลว. 10 ก.ค.51</t>
  </si>
  <si>
    <t>มอ 200/009</t>
  </si>
  <si>
    <t>มอ 208.1/321</t>
  </si>
  <si>
    <t>มอ 235/689</t>
  </si>
  <si>
    <t>ห้องปฏิบัติการประจำภาควิชาฯ</t>
  </si>
  <si>
    <t xml:space="preserve">รวม (1 + 2)
(3)      </t>
  </si>
  <si>
    <t xml:space="preserve">รายจ่าย
(4)       </t>
  </si>
  <si>
    <t xml:space="preserve">รายได้สุทธิ  (3 - 4)
(5)                </t>
  </si>
  <si>
    <t>รายรับจากที่
สถาบันเป็นผู้จัด
(1)</t>
  </si>
  <si>
    <t>จำนวน
อาจารย์ประจำ</t>
  </si>
  <si>
    <t>มอ 240/1124</t>
  </si>
  <si>
    <t>ผู้ทรงคุณวุฒิพิจารณาบทความวิจัยวารสารสงขลานครินทร์</t>
  </si>
  <si>
    <t>วิศวกรรมสถานแห่งประเทศไทย สาขาภาคใต้ / คณะกรรมการ วสท.ภาคใต้</t>
  </si>
  <si>
    <t>ผศ.ดร.ราม แย้มแสงสังข์</t>
  </si>
  <si>
    <t>ผศ.ดร.สุชาติ ลิ่มกตัญญู</t>
  </si>
  <si>
    <t>30 ส.ค.51 - 
1 ก.ย.51</t>
  </si>
  <si>
    <t>รศ.กำพล ประทีปชัยกูร</t>
  </si>
  <si>
    <t>บริการจัดทำอุปกรณ์ควบคุมการถ่ายเอกสารพร้อมซอฟต์แวร์</t>
  </si>
  <si>
    <t>บริการจัดเว็ปไซด์การจัดประชุมวิชาการ ของสถานวิจัยวิทยาศาสตร์และเทคโนโลยีเมมเบรน คณะวิทยาศาสตร์</t>
  </si>
  <si>
    <t>บริการจัดเว็ปไซด์การจัดประชุมวิชาการ นาโนเทคโนโลยีแห่งประเทศไทย</t>
  </si>
  <si>
    <t>บริษัททุ่งคำไมนิ่ง จำกัด
จังหวัดเลย</t>
  </si>
  <si>
    <t>บริษัททุ่งคำไมนิ่ง จำกัด</t>
  </si>
  <si>
    <t>โครงการตรวจสอบการปฏิบัติตามมาตราการและเงื่อนไขด้านสิ่งแวดล้อมของเหมืองทองคำภูทับฟ้า ของบริษัททุ่งคำไมนิ่ง จำกัด</t>
  </si>
  <si>
    <t>บริษัท ริโก้ (ประเทศไทย) จำกัด</t>
  </si>
  <si>
    <t>สถานวิจัยวิทยาศาสตร์และเทคโนโลยีเมมเบรน คณะวิทยาศาสตร์</t>
  </si>
  <si>
    <t>ศูนย์เครือข่ายความเป็นเลิศด้านนาโนเทคโนโลยีภาคใต้ สำนักงานวิจัยและพัฒนา</t>
  </si>
  <si>
    <t>โครงการสนับสนุนการพัฒนาเทคโนโลยีของอุตสาหกรรมไทย (iTAP)</t>
  </si>
  <si>
    <t>สถานประกอบการ/โรงงานอุตสาหกรรม ในพื้นที่ภาคใต้</t>
  </si>
  <si>
    <t>1 ต.ค.50-31 ก.ค.51</t>
  </si>
  <si>
    <t>ผู้เชี่ยวชาญโครงการ (iTAP) - ให้คำปรึกษา
บริษัท เซาท์เทิร์นสตีล จำกัด</t>
  </si>
  <si>
    <t>บริษัท เซาท์เทิร์นสตีล จำกัด</t>
  </si>
  <si>
    <t>ผู้เชี่ยวชาญโครงการ (iTAP) - ให้คำปรึกษา
สหกรณ์ประมงปัตตานี</t>
  </si>
  <si>
    <t>สหกรณ์ประมงปัตตานี</t>
  </si>
  <si>
    <t>ผู้เชี่ยวชาญโครงการ (iTAP) - ให้คำปรึกษา
หจก. ยอดโพธ์ศิลาทอง</t>
  </si>
  <si>
    <t>หจก. ยอดโพธ์ศิลาทอง</t>
  </si>
  <si>
    <t>ผู้เชี่ยวชาญโครงการ (iTAP) - ให้คำปรึกษา
บริษัท พาราวีเนียร์ 2002 จำกัด</t>
  </si>
  <si>
    <t>ผู้เชี่ยวชาญโครงการ (iTAP) - ให้คำปรึกษา
บริษัท วู้ดเวอร์คอังสุธน จำกัด</t>
  </si>
  <si>
    <t>1 ม.ค.51 - 29 ก.พ.51</t>
  </si>
  <si>
    <t>15 ก.พ.51 - 16 ต.ค.51</t>
  </si>
  <si>
    <t>1 ก.ค.51 - 1 มี.ค.52</t>
  </si>
  <si>
    <t>บริษัท พาราวีเนียร์ 2002 จำกัด</t>
  </si>
  <si>
    <t>บริษัท วู้ดเวอร์คอังสุธน จำกัด</t>
  </si>
  <si>
    <t>1 ก.ย.51 - 1 มี.ค.52</t>
  </si>
  <si>
    <t>รศ.ดร.วรวุฒิ วิสุทธิเมธางกูร</t>
  </si>
  <si>
    <t>มอ 208.3/027</t>
  </si>
  <si>
    <t>มอ 208.3/042</t>
  </si>
  <si>
    <t>มอ 208.3/057</t>
  </si>
  <si>
    <t>มอ 208.3/159</t>
  </si>
  <si>
    <t>ผศ.ดร.ราม  แย้มแสงสังข์</t>
  </si>
  <si>
    <t>รศ.วนิดา  รัตนมณี</t>
  </si>
  <si>
    <t>ผศ.ดร.ธเนศ  รัตนวิไล</t>
  </si>
  <si>
    <t>ดร.พุทธิพงศ์  แสนสบาย</t>
  </si>
  <si>
    <t>โทร 0 7428 7423</t>
  </si>
  <si>
    <r>
      <t>เอกสารอ้างอิง</t>
    </r>
    <r>
      <rPr>
        <b/>
        <sz val="14"/>
        <rFont val="Angsana New"/>
        <family val="1"/>
      </rPr>
      <t>ตัวชี้วัดที่ 4.3.1 (1) ร้อยละของโครงการหรือกิจกรรมบริการวิชาการและวิชาชีพที่ตอบสนองความต้องการพัฒนาและเสริมสร้างความเข้มแข็งของสังคม  ชุมชนประเทศชาติ  หรือนานาชาติต่ออาจารย์ประจำและนักวิจัยประจำ</t>
    </r>
  </si>
  <si>
    <t>คิดที่ 3.2.14</t>
  </si>
  <si>
    <t xml:space="preserve">บริการวิเคราะห์ ทดสอบ ตรวจสอบและตรวจซ่อม
ภาควิชาวิศวกรรมเคมี (เดือน มิ.ย.51)  </t>
  </si>
  <si>
    <t>บริการวิเคราะห์ ทดสอบ ตรวจสอบและตรวจซ่อม
ภาควิชาวิศวกรรมเคมี (เดือน ก.ค.51)</t>
  </si>
  <si>
    <t>บริการวิเคราะห์ ทดสอบ ตรวจสอบและตรวจซ่อม
ภาควิชาวิศวกรรมเคมี (เดือน ส.ค.51)</t>
  </si>
  <si>
    <t>บริการวิเคราะห์ ทดสอบ ตรวจสอบและตรวจซ่อม
ภาควิชาวิศวกรรมเคมี (เดือน ก.ย.51)</t>
  </si>
  <si>
    <t xml:space="preserve">บริการวิเคราะห์ ทดสอบ ตรวจสอบและตรวจซ่อม
ภาควิชาวิศวกรรมโยธา (เดือน มิ.ย.51)  </t>
  </si>
  <si>
    <t xml:space="preserve">บริการวิเคราะห์ ทดสอบ ตรวจสอบและตรวจซ่อม
ภาควิชาวิศวกรรมโยธา (เดือน ก.ค.51)  </t>
  </si>
  <si>
    <t xml:space="preserve">บริการวิเคราะห์ ทดสอบ ตรวจสอบและตรวจซ่อม
ภาควิชาวิศวกรรมโยธา (เดือน ส.ค.51)  </t>
  </si>
  <si>
    <t xml:space="preserve">บริการวิเคราะห์ ทดสอบ ตรวจสอบและตรวจซ่อม
ภาควิชาวิศวกรรมโยธา (เดือน ก.ย.51)  </t>
  </si>
  <si>
    <t xml:space="preserve">บริการวิเคราะห์ ทดสอบ ตรวจสอบและตรวจซ่อม
ภาควิชาวิศวกรรมไฟฟ้า (เดือน มิ.ย.51)  </t>
  </si>
  <si>
    <t>บริการวิเคราะห์ ทดสอบ ตรวจสอบและตรวจซ่อม
ภาควิชาวิศวกรรมไฟฟ้า (เดือน ก.ค.51)</t>
  </si>
  <si>
    <t>บริการวิเคราะห์ ทดสอบ ตรวจสอบและตรวจซ่อม
ภาควิชาวิศวกรรมไฟฟ้า (เดือน ส.ค.51)</t>
  </si>
  <si>
    <t>บริการวิเคราะห์ ทดสอบ ตรวจสอบและตรวจซ่อม
ภาควิชาวิศวกรรมไฟฟ้า (เดือน ก.ย.51)</t>
  </si>
  <si>
    <t>บริษัท / หจก. / หน่วยงานต่าง ๆ</t>
  </si>
  <si>
    <t>บริการเครื่องพิมพ์ของฝ่ายคอมพิวเตอร์ฯ (มิ.ย.51)</t>
  </si>
  <si>
    <t xml:space="preserve">บริการวิเคราะห์ ทดสอบ ตรวจสอบและตรวจซ่อม
ภาควิชาวิศวกรรมเหมืองแร่ (เดือน มิ.ย.51)  </t>
  </si>
  <si>
    <t>บริการวิเคราะห์ ทดสอบ ตรวจสอบและตรวจซ่อม
ภาควิชาวิศวกรรมเหมืองแร่ (เดือน ก.ค.51)</t>
  </si>
  <si>
    <t>บริการวิเคราะห์ ทดสอบ ตรวจสอบและตรวจซ่อม
ภาควิชาวิศวกรรมเหมืองแร่  (เดือน ส.ค.51)</t>
  </si>
  <si>
    <t>บริการวิเคราะห์ ทดสอบ ตรวจสอบและตรวจซ่อม
ภาควิชาวิศวกรรมเหมืองแร่ (เดือน ก.ย.51)</t>
  </si>
  <si>
    <t>บริการเครื่องพิมพ์ของฝ่ายคอมพิวเตอร์ฯ (ก.ค.51)</t>
  </si>
  <si>
    <t>บริการเครื่องพิมพ์ของฝ่ายคอมพิวเตอร์ฯ (ส.ค.51)</t>
  </si>
  <si>
    <t>บริการเครื่องพิมพ์ของฝ่ายคอมพิวเตอร์ฯ (ก.ย.51)</t>
  </si>
  <si>
    <t>ภาควิชาวิศวกรรมเคมี</t>
  </si>
  <si>
    <t>ห้องปฏิบัติการคอมพิวเตอร์</t>
  </si>
  <si>
    <t>บุคลากร / หน่วยงานต่างๆ</t>
  </si>
  <si>
    <t>โครงการการเก็บและวิเคราะห์ตัวอย่าง
การตกสะสมของกรดในพื้นที่ภาคใต้ ประจำปี 2551</t>
  </si>
  <si>
    <t>1 ต.ค.50-30 ก.ย.51</t>
  </si>
  <si>
    <t>วิศวกร สถาปนิก</t>
  </si>
  <si>
    <t>17 พ.ย.50-15 ธ.ค.50</t>
  </si>
  <si>
    <t>ผู้ควบคุมระบบป้องกันมลพิษทางน้ำ</t>
  </si>
  <si>
    <t>11-15 ก.พ.51</t>
  </si>
  <si>
    <t>ผู้ควบคุมระบบบำบัด</t>
  </si>
  <si>
    <t>ห้องประชุมมงคลสุข 
คณะวิศวกรรมศาสตร์</t>
  </si>
  <si>
    <t>ผู้ตรวจสอบอาคาร รุ่นที่ 2/2551</t>
  </si>
  <si>
    <t>ผู้ตรวจสอบอาคาร รุ่นที่ 1/2551</t>
  </si>
  <si>
    <t>8 มี.ค51-5 เม.ย.51</t>
  </si>
  <si>
    <t>ผู้ปฏิบัติงานประจำระบบบำบัดมลพิษทางน้ำ</t>
  </si>
  <si>
    <t>24-25 ก.ค.51</t>
  </si>
  <si>
    <t>5ส. กับการปรับปรุงประสิทธิภาพในการทำงาน</t>
  </si>
  <si>
    <t>โรงแรมบีพีแกรนด์ทาวเวอร์</t>
  </si>
  <si>
    <t>ระบบ ISO 9001</t>
  </si>
  <si>
    <t>การทบทวนเจ้าหน้าที่ผู้ปฏิบัติงานชุมชนและมวลชนสัมพันธ์</t>
  </si>
  <si>
    <t>28 ก.ค.-1 ส.ค.51</t>
  </si>
  <si>
    <t>ตำรวจภูธรภาค 9</t>
  </si>
  <si>
    <t>สำนักผู้ตรวจราชการ
ประจำเขตการศึกษา 11</t>
  </si>
  <si>
    <t>โครงการเสริมสร้างผู้ประกอบการใหม่ รุ่นที่ 18</t>
  </si>
  <si>
    <t>โครงการเสริมสร้างผู้ประกอบการใหม่ รุ่นที่ 19</t>
  </si>
  <si>
    <t>โครงการเสริมสร้างผู้ประกอบการใหม่ รุ่นที่ 20</t>
  </si>
  <si>
    <t>19 ม.ค.51 - 6 มี.ค.51</t>
  </si>
  <si>
    <t>2 ก.พ.51 - 30 มี.ค.51</t>
  </si>
  <si>
    <t>19 พ.ค. 51- 19 ส.ค.51</t>
  </si>
  <si>
    <t>โรงแรมเมืองลิกอร์ 
จ.นครศรีธรรมราช</t>
  </si>
  <si>
    <t>ผู้ประกอบการ ผู้สนใจทั่วไป</t>
  </si>
  <si>
    <t>โครงการบริการวิชาการแก่สังคมและชุมชน 
เรื่อง พลังงานทดแทนเพื่อเยาวชน</t>
  </si>
  <si>
    <t>โครงการฝึกอบรมการใช้ซอฟต์แวร์ Pspice จำลองการทำงานของวงจรไฟฟ้าและอิเล็กทรอนิกส์</t>
  </si>
  <si>
    <t>โครงการฝึกอบรมเรื่อง "การสร้างเว็บไซต์และเว็บเพจ
สำหรับองค์กรเพื่อการประกอบอาชีพ รุ่นที่ 3"</t>
  </si>
  <si>
    <t xml:space="preserve">14 ธ.ค.50 - 28 ม.ค.51 </t>
  </si>
  <si>
    <t>20-22 พ.ค. 51</t>
  </si>
  <si>
    <t>นักเรียนระดับมัธยมศึกษา, นักศึกษา, ครูและผู้สนใจทั่วไป</t>
  </si>
  <si>
    <t>บุคลากรทางการศึกษาที่มีความรู้พื้นฐานทางอิเล็กทรอนิกส์และทางไฟฟ้า</t>
  </si>
  <si>
    <t>นักเรียนระดับมัธยมศึกษาตอนปลาย, ครูอาจารย์ และบุคลากรของโรงเรียนที่เข้าร่วมโครงการ</t>
  </si>
  <si>
    <t>ร.ร.รัตภูมิวิทยา จ.สงขลา
ร.ร.ปากพะยูนพิทยาคาร จ.พัทลุง
ร.ร.บูรณะรำลึก จ.ตรัง
ร.ร.จุฬาภรณราชวิทยาลัย จ.ตรัง</t>
  </si>
  <si>
    <t>รายได้สุทธิ (บาท)   
(1) - (2)</t>
  </si>
  <si>
    <t>โครงการ การใช้งานไมโครคอนโทรลเลอร์แบบเร่งรัดด้วยซอฟแวร์โอเพ่นซอร์สเพื่อส่งเสริมศักยภาพในการเรียนรู้ด้วยตนเอง</t>
  </si>
  <si>
    <t>9-10, 23-24 ส.ค. 51</t>
  </si>
  <si>
    <t>ภาควิชาวิศวกรรมคอมพิวเตอร์
คณะวิศวกรรมศาสตร์</t>
  </si>
  <si>
    <t>ภาควิชาวิศวกรรมไฟฟ้า
คณะวิศวกรรมศาสตร์</t>
  </si>
  <si>
    <t>นักศึกษา  และบุคคลผู้สนใจ</t>
  </si>
  <si>
    <t>6-7 มี.ค.51</t>
  </si>
  <si>
    <t xml:space="preserve"> -</t>
  </si>
  <si>
    <t>โครงการฝึกอบรมเชิงปฏิบัติการไบโอดีเซล รุ่นพิเศษ 1</t>
  </si>
  <si>
    <t>2-3 มิ.ย.51</t>
  </si>
  <si>
    <t>ห้องประชุม 3 
คณะวิศวกรรมศาสตร์</t>
  </si>
  <si>
    <t>กลุ่มเกษตรกรบ้านบางขยะผู้ประสบภัยสึนามิ และบุคลากรจากสำนักงานทรัพย์สินส่วนพระมหากษัตริย์</t>
  </si>
  <si>
    <t>ให้ความอนุเคราะห์น้ำมันไบโอดีเซล (จำนวน 200 ลิตร)</t>
  </si>
  <si>
    <t>สถานวิจัยและพัฒนาพลังงานทดแทนจากพืชน้ำมันและปาล์ม</t>
  </si>
  <si>
    <t>ประชาชนพื้นที่ตำบลสะกอม 
อ.เทพา จ.สงขลา</t>
  </si>
  <si>
    <t>โครงการ</t>
  </si>
  <si>
    <t>กิจกรรม</t>
  </si>
  <si>
    <t>-</t>
  </si>
  <si>
    <t>1 พ.ย.49 - 1 ต.ค.52</t>
  </si>
  <si>
    <t>โครงการประหยัดพลังงานสำหรับโรงงานขนาดเล็ก (Energy Saving for Small Enterprise : ES for SE) ในจังหวัด ปัตตานี ยะลา สงขลา และสตูล</t>
  </si>
  <si>
    <t>โครงการศึกษาประยุกต์ใช้ตัวแบบหน่วยสืบสวนอุบัติเหตุจากการขนส่งและจราจรเพื่อนำไปสู่การปฏิบัติ(พื้นที่ศึกษา :ภาคใต้)</t>
  </si>
  <si>
    <t>การศึกษาผลกระทบสิ่งแวดล้อมโครงการติดตั้งกังหันลมผลิตไฟฟ้าจ่ายขนานเข้าระบบจำหน่าย</t>
  </si>
  <si>
    <t>โครงการศึกษาความเหมาะสมและสำรวจออกแบบเพื่อก่อสร้างเขื่อนกันทรายและคลื่นที่ร่องน้ำปากตะโก</t>
  </si>
  <si>
    <t>โครงการศึกษาความเหมาะสมและสำรวจออกแบบ เพื่อก่อสร้างเขื่อนกันทรายและคลื่นปากร่องน้ำคลองจมูกโพรง</t>
  </si>
  <si>
    <t xml:space="preserve">ที่ปรึกษาโครงการวิจัยและพัฒนาเครื่องจักรในกระบวนการหีบน้ำมันปาล์มและโครงการวิจัยและพัฒนาเครื่องจักรในกระบวนการเก็บเกี่ยวและขนถ่ายทะลายปาล์ม </t>
  </si>
  <si>
    <t>โครงการศึกษาความเหมาะสมและสำรวจออกแบบโครงสร้างป้องกันการกัดเซาะชายฝั่งบริเวณบ้านหัวแหลม(ฝั่งกระโจม)</t>
  </si>
  <si>
    <t>โครงการศึกษาออกแบบระบบระบายน้ำ เพื่อเป็นแนวทางในการพัฒนาพื้นที่ในอนาคต สำหรับสำนักงานเทศบาลเมืองคลองแห</t>
  </si>
  <si>
    <t>โครงการการศึกษาและออกแบบต้นแบบระบบห้องเรียนทางไกลแบบโต้ตอบเวลาจริงสำหรับเครือข่าย Uninet</t>
  </si>
  <si>
    <t>โครงการการพัฒนาสื่อความรู้ความรักและความหวงแหนลุ่มน้ำทะเลสาบสงขลา 2551</t>
  </si>
  <si>
    <t>โครงการการสร้างสื่อความรู้ ความรักและความหวงแหนลุ่มน้ำทะเลสาบสงขลา 2550</t>
  </si>
  <si>
    <t>โครงการออกแบบกลุ่มอาคารเรียนรวมและกิจกรรม เขตการศึกษาภูเก็ต</t>
  </si>
  <si>
    <t>โครงการพัฒนาคอร์สแวร์ หลักสูตรประกาศนียบัตรบัณฑิต สาขาวิชาวิศวกรรมคอมพิวเตอร์ วิศวกรรมเครือข่าย : วิศวกรรมเครือข่ายสื่อผสม</t>
  </si>
  <si>
    <r>
      <t>คณะ/หน่วยงาน…</t>
    </r>
    <r>
      <rPr>
        <b/>
        <sz val="16"/>
        <rFont val="Angsana New"/>
        <family val="1"/>
      </rPr>
      <t>คณะวิศวกรรมศาสตร์</t>
    </r>
  </si>
  <si>
    <t>15 ม.ค.51 - 3 ก.ย.51</t>
  </si>
  <si>
    <t>ผู้ประกอบการโรงงานขนาดเล็ก</t>
  </si>
  <si>
    <t>1 เม.ย.51 - 31 ม.ค.52</t>
  </si>
  <si>
    <t>สำนักนโยบายและแผนการขนส่งและจราจร</t>
  </si>
  <si>
    <t>โครงการที่ปรึกษาเพื่อการส่งเสริมการผลิตการใช้ไบโอดีเซลในระดับชุมชน (กลุ่ม4)</t>
  </si>
  <si>
    <t xml:space="preserve">โครงการพัฒนาอุตสาหกรรมการผลิตในด้านการผลิต การบัญชีและการตลาด รุ่น 2 </t>
  </si>
  <si>
    <t xml:space="preserve">โครงการพัฒนาอุตสาหกรรมการผลิตในด้านการผลิต การบัญชีและการตลาด รุ่น 3 </t>
  </si>
  <si>
    <t>สถานประกอบการจำนวน 6 แห่งใน จ.สงขลา และจ.สตูล</t>
  </si>
  <si>
    <t>สถานประกอบการจำนวน 5 แห่งใน จ.สงขลา และจ.ตรัง</t>
  </si>
  <si>
    <t>6 มี.ค.50 - 6 ต.ค.50</t>
  </si>
  <si>
    <t>14 ธ.ค.50 - 14 ส.ค.51</t>
  </si>
  <si>
    <t xml:space="preserve">โครงการปรับปรุงระบบประปา ม.สงขลานครินทร์ 
เขตการศึกษาสุราษฎร์ธานี </t>
  </si>
  <si>
    <t>โครงการพัฒนาเทคโนโลยีและก่อสร้างโรงงานผลิตไบโอดีเซล ขนาด 50,000 ลิตร/วัน</t>
  </si>
  <si>
    <t>สถาบันวิจัยและพัฒนาอุตสาหกรรมโทรคมนาคม สำนักงานคณะกรรมการโทรคมนาคม</t>
  </si>
  <si>
    <t>20 ม.ค.50 - 15 พ.ย.50</t>
  </si>
  <si>
    <t xml:space="preserve">กลุ่มการศึกษาทางไกลผ่านมหาวิทยาลัยไซเบอร์ไทย (Thailand Cyber University) และเครือข่ายสารสนเทศมหาวิทยาลัยไทย (UniNet) </t>
  </si>
  <si>
    <t>Sun Certificate Java programmer</t>
  </si>
  <si>
    <t>Microsoft Certificate Profesional Developer For software engeneering Academy</t>
  </si>
  <si>
    <t>ที่ปรึกษาระบบคอมพิวเตอร์และสารสนเทศ</t>
  </si>
  <si>
    <t>ศธ.0584.08/1548</t>
  </si>
  <si>
    <t>มหาวิทยาลัยเทคโนโลยีราชมงคลศรีวิชัย / คณะกรรมการประจำคณะวิศวกรรมศาสตร์</t>
  </si>
  <si>
    <t>ศธ.0584.08/1499</t>
  </si>
  <si>
    <t>คณะการจัดการสิ่งแวดล้อม / คณะทำงานเพื่อเสนอแนวทางในการจัดประชุมนานาชาติ  เรื่อง  Managing Wetlands for Sustainable Development</t>
  </si>
  <si>
    <t>สภาวิศวกร / อนุกรรมการรับรองหลักสูตรและสถาบันการศึกษา สาขาวิศวกรรมสิ่งแวดล้อม</t>
  </si>
  <si>
    <t>วิศวกรรมสถานแห่งประเทศไทย / คณะกรรมการโครงการ ประจำปี 2551</t>
  </si>
  <si>
    <t>26-27 มี.ค.51</t>
  </si>
  <si>
    <t>มอ 820/489</t>
  </si>
  <si>
    <t>ผู้รวบรวมข้อมูล : นายอรุนันต์  หีมชูด</t>
  </si>
  <si>
    <t>e-mail : harunan@eng.psu.ac.th</t>
  </si>
  <si>
    <t xml:space="preserve"> โทร 0 7428 7423</t>
  </si>
  <si>
    <t xml:space="preserve"> โทร : 0 7428 7423</t>
  </si>
  <si>
    <t>ผู้ให้ข้อมูล: นายอรุนันต์  หีมชูด</t>
  </si>
  <si>
    <t>โทร. 0 7428 7423</t>
  </si>
  <si>
    <t>มอ.064/1597</t>
  </si>
  <si>
    <t>ผู้รวบรวมข้อมูล : นายอรุนันต์   หีมชูด</t>
  </si>
  <si>
    <t xml:space="preserve"> โทร: 0 7428 7423</t>
  </si>
  <si>
    <t>มหาวิทยาลัยเทคโนโลยีราชมงคลศรีวิชัย / 
วิทยากรโครงการวิพากย์หลักสูตรอุตสาหกรรมบัณฑิต  คณะวิศวกรรมศาสตร์</t>
  </si>
  <si>
    <t>ผู้รวบรวมข้อมูล : นายอรุนันต์    หีมชูด</t>
  </si>
  <si>
    <t>e-mai : harunan@eng.psu.ac.th</t>
  </si>
  <si>
    <t>โทร: 0 7428 7423</t>
  </si>
  <si>
    <t>เลขที่หนังสือ
อนุมัติให้ดำเนินการ</t>
  </si>
  <si>
    <t>สถานวิจัยและพัฒนาพลังงานทดแทนจากน้ำมันปาล์มและพืชน้ำมัน</t>
  </si>
  <si>
    <t>รศ.ดร.สัณห์ชัย  กลิ่นพิกุล</t>
  </si>
  <si>
    <t>ผศ.ดร.ผกามาศ เจษฎ์พัฒนานนท์</t>
  </si>
  <si>
    <t>รศ.ดร.พิชัย ธานีรณานนท์</t>
  </si>
  <si>
    <t>รศ.ดร.พิษณุ  บุญนวล</t>
  </si>
  <si>
    <t>อ.มัลลิกา อุณหวิวรรธน์</t>
  </si>
  <si>
    <t>ประเภท
การให้บริการ*</t>
  </si>
  <si>
    <r>
      <t xml:space="preserve">                               ประเทศชาติและนานาชาติต่ออาจารย์ประจำ                                                                                                                 </t>
    </r>
    <r>
      <rPr>
        <b/>
        <i/>
        <sz val="16"/>
        <rFont val="Angsana New"/>
        <family val="1"/>
      </rPr>
      <t xml:space="preserve">   </t>
    </r>
    <r>
      <rPr>
        <i/>
        <sz val="16"/>
        <rFont val="Angsana New"/>
        <family val="1"/>
      </rPr>
      <t xml:space="preserve">                                            (ข้อมูลเดือนมิถุนายน 51 - กันยายน 51)</t>
    </r>
  </si>
  <si>
    <t>กรมควบคุมมลพิษ</t>
  </si>
  <si>
    <t>ฝ่ายบริการวิชาการ</t>
  </si>
  <si>
    <t>อ.สุธน  แซ่ว่อง</t>
  </si>
  <si>
    <t>สถานประกอบการ
จำนวน 5 แห่งใน 
จ.สงขลา และจ.ตรัง</t>
  </si>
  <si>
    <t>ภ.อุตสาหการ</t>
  </si>
  <si>
    <t>15 ธ.ค.50 - 14 ส.ค.51</t>
  </si>
  <si>
    <t>ภ.คอมพิวเตอร์</t>
  </si>
  <si>
    <t>ภ.เคมี</t>
  </si>
  <si>
    <t>1 ต.ค.50 - 30 ก.ย.51</t>
  </si>
  <si>
    <t xml:space="preserve">ผศ.ดร. พรทิพย์ ศรีแดง </t>
  </si>
  <si>
    <t>มอ 200/4018</t>
  </si>
  <si>
    <t>มอ 240/1123</t>
  </si>
  <si>
    <t>มอ 208.1/139</t>
  </si>
  <si>
    <t>ภ.โยธา</t>
  </si>
  <si>
    <t>มอ 208.1/348</t>
  </si>
  <si>
    <t>รศ.บุญเจริญ  วงศ์กิตติศึกษา</t>
  </si>
  <si>
    <t>20-22 พ.ค.51</t>
  </si>
  <si>
    <t>ภ.ไฟฟ้า</t>
  </si>
  <si>
    <t>มอ 208.1/345</t>
  </si>
  <si>
    <t>มอ 243/074</t>
  </si>
  <si>
    <t>สัญญาเลขที่ 8/2551
ลว.19 พ.ย.2550</t>
  </si>
  <si>
    <t>ผศ.คำรณ  พิทักษ์</t>
  </si>
  <si>
    <t>ผศ.ดร.กลางเดือน  โพชนา</t>
  </si>
  <si>
    <t>มอ 208.2/128</t>
  </si>
  <si>
    <t>มอ 208.1/309</t>
  </si>
  <si>
    <t>มอ 208.1/023</t>
  </si>
  <si>
    <t xml:space="preserve">โครงการปรับปรุงระบบประปา 
ม.สงขลานครินทร์ 
เขตการศึกษาสุราษฎร์ธานี </t>
  </si>
  <si>
    <t>สัญญาเลขที่ บป.
(พส.2)(ป) 1/2551
ลว.29 ก.ค.51</t>
  </si>
  <si>
    <t>มอ 200/3104</t>
  </si>
  <si>
    <t>อ.สิทธิชัย พิริยคุณธร</t>
  </si>
  <si>
    <t>รศ.ดร.ชูเกียรติ  คุปตานนท์</t>
  </si>
  <si>
    <t>บริษัท  ไทยเอเย่นซี  เอ็นยีเนียริ่ง  จำกัด
เขตจตุจักร  กทม.</t>
  </si>
  <si>
    <t>ม.ค. 51 - ธ.ค. 51</t>
  </si>
  <si>
    <t>สัญญาเลขที่ 27/2551
ลว.31 มี.ค.51</t>
  </si>
  <si>
    <t>มท 5303.9/31457/2549</t>
  </si>
  <si>
    <t>มอ 220/1286</t>
  </si>
  <si>
    <t>มอ 200/0929</t>
  </si>
  <si>
    <t>มอ 200/1729</t>
  </si>
  <si>
    <t>สัญญาเลขที่ 66/2551/
พย. ลว.25 เม.ย.51</t>
  </si>
  <si>
    <t>สัญญาเลขที่ 66/2551/
พย. ลว.25 เม.ย.52</t>
  </si>
  <si>
    <t>สัญญาเลขที่ 65/2551/
พย. ลว.25 เม.ย.51</t>
  </si>
  <si>
    <t>ศธ 0521.1.10 / 092</t>
  </si>
  <si>
    <t>รศ.ดร.ดนุพล ตันโยภาส</t>
  </si>
  <si>
    <t>บริการทดสอบทางธรณีวิทยา</t>
  </si>
  <si>
    <t>บริการหาค่าวิเคราะห์ Felcao เหล็กอ๊อกไซด์</t>
  </si>
  <si>
    <t>บริการหาค่า Tensite</t>
  </si>
  <si>
    <t>ดร.ประภาส เมืองจันทร์บุรี</t>
  </si>
  <si>
    <t>บริการหาค่า Corrosion และ Bulk Density</t>
  </si>
  <si>
    <t>ภ.เหมืองแร่ฯ</t>
  </si>
  <si>
    <t>บริการทดสอบค่า Impact</t>
  </si>
  <si>
    <t>6-15 ส.ค.51</t>
  </si>
  <si>
    <t>บริษัทเหมืองแร่ฯ</t>
  </si>
  <si>
    <t>อ.พงศ์พัฒน์  สนทะมิโน</t>
  </si>
  <si>
    <t>รายงานข้อมูลทางวิชาการเรื่องผลกระทบจากถ่านหิน</t>
  </si>
  <si>
    <t>การตรวจวัดความดังของเสียงแรงสั่นสะเทือนและคุณภาพน้ำ จ.นครศรีธรรมราช</t>
  </si>
  <si>
    <t>27 มิ.ย.51-27 ส.ค.51</t>
  </si>
  <si>
    <t>การตรวจวัดฝุ่นจากการทำเหมืองและโรงโม่หิน</t>
  </si>
  <si>
    <t>17 พ.ค.51 - 1 ส.ค.51</t>
  </si>
  <si>
    <t>มอ 208.1/297</t>
  </si>
  <si>
    <t>รศ.ดร.จักรกริศน์  กนกัณฑพงศ์</t>
  </si>
  <si>
    <t>ขยะ  :  พลังงานทางเลือกใหม่และการแปรรูป
ขยะเป็นพลังงาน</t>
  </si>
  <si>
    <t>เทคโนโลยีกับการพัฒนางานช่าง  
(Soft ware และ  Hard ware)"</t>
  </si>
  <si>
    <t>โรงแรมมริไทม์ปาร์คแอนด์สปา 
รีสอร์ท อ. เมือง   จ. กระบี่</t>
  </si>
  <si>
    <t>29 ก.พ. 51</t>
  </si>
  <si>
    <t>16-21 มิ.ย. 51</t>
  </si>
  <si>
    <t>21 พ.ย. 50</t>
  </si>
  <si>
    <t xml:space="preserve">6 พ.ย. 50 </t>
  </si>
  <si>
    <t>10 ต.ค. 50</t>
  </si>
  <si>
    <t>ห้องบอลรูม 1  
โรงแรมหัวหินแกรนด์แอนด์ พลาซ่า
อ. หัวหิน  จ. ประจวบคีรีขันธ์</t>
  </si>
  <si>
    <t>ห้องปฏิบัติการคอมพิวเตอร์  
อาคาร 2 มหาวิทยาลัยราชภัฏ
สงขลา อ.เมือง  จ.สงขลา</t>
  </si>
  <si>
    <t>โรงแรมบีพีแกรนด์ทาวเวอร์
อ.หาดใหญ่  จ.สงขลา</t>
  </si>
  <si>
    <t>โครงการจัดตั้ง
คณะการแพทย์แผนไทย  
ม.อ.</t>
  </si>
  <si>
    <t>26-27  ก.พ. 51</t>
  </si>
  <si>
    <t>เป็นที่ปรึกษาผู้ทรงคุณวุฒิด้านโครงสร้างพื้นฐานและคมนาคม ของสภาธุรกิจชายแดนภาคใต้ IMT-GT</t>
  </si>
  <si>
    <t>ดร.รุจ  ศุภวิไล</t>
  </si>
  <si>
    <t>ผู้เชี่ยวชาญตรวจสอบสภาพอาคารหอสมุด ร.ท.วิมล สาครินทร์ อนุสรณ์ โรงเรียนพัทลุง</t>
  </si>
  <si>
    <t>ศธ 0521.1.10/1053</t>
  </si>
  <si>
    <t>ศ.ทต.ญ.พจนรรถ  เบญจกุล
 โรงเรียนพัทลุง</t>
  </si>
  <si>
    <t>ศูนย์ศึกษาเพื่อการพัฒนาเขตเศรษฐกิจสามฝ่ายฯ สนอ. ม.อ.</t>
  </si>
  <si>
    <t>รวมชั่วโมงบริการ</t>
  </si>
  <si>
    <t>ผู้เชี่ยวชาญตรวจสอบสภาพอาคารหอสมุด ร.ท.วิมล 
สาครินทร์ อนุสรณ์ โรงเรียนพัทลุง</t>
  </si>
  <si>
    <t>อาคารหอสมุด ร.ท.วิมล 
สาครินทร์ อนุสรณ์ โรงเรียนพัทลุง</t>
  </si>
  <si>
    <t>บริษัท  ไทยเอเย่นซี  เอ็นยีเนียริ่ง  จำกัด เขตจตุจักร  กทม.</t>
  </si>
  <si>
    <t>บริษัทสวีทโฮม เฟอร์นิชชิ่ง จำกัด</t>
  </si>
  <si>
    <t>คณะวิศวกรรมศาสตร์, โรงแรม
ไดมอนพลาซ่า จ.สุราษฎร์ฯ</t>
  </si>
  <si>
    <t>รายรับ  (1)</t>
  </si>
  <si>
    <t>นักศึกษาและผู้สนใจทั่วไป</t>
  </si>
  <si>
    <t>10 พ.ค.50 - 31 ต.ค.50</t>
  </si>
  <si>
    <t>1-24 ส.ค.51</t>
  </si>
  <si>
    <t>บริษัท เชฟรอน จำกัด</t>
  </si>
  <si>
    <t>บริษัท เจริญโภคภัณฑ์ 
(น้ำน้อย) จำกัด (มหาชน)</t>
  </si>
  <si>
    <t>1 ก.ย.49 - 26 ต.ค.50</t>
  </si>
  <si>
    <t>1 ม.ค.51 - 31 ธ.ค.51</t>
  </si>
  <si>
    <t>บริษัท โชติวัฒน์อุตสาหกรรมการผลิต จำกัด</t>
  </si>
  <si>
    <t>บริษัท โชติวัฒน์อุตสาหกรรม
การผลิต จำกัด</t>
  </si>
  <si>
    <t>โครงการ ศึกษาสำรวจข้อมูลด้านการขนส่งและจราจรเพื่อจัดทำแผนแม่บทในเมืองภูมิภาค จ.พัทลุง</t>
  </si>
  <si>
    <t>จังหวัดพัทลุง</t>
  </si>
  <si>
    <t>1 เม.ย.51 - 30 พ.ย.51</t>
  </si>
  <si>
    <t>15 พ.ย.50 - 14 พ.ค.51</t>
  </si>
  <si>
    <t>ม.สงขลานครินทร์
วิทยาเขตสุราษฎร์ธานี</t>
  </si>
  <si>
    <t xml:space="preserve"> 1 ธ.ค.50 - 30 ก.ย.51</t>
  </si>
  <si>
    <t>24 เม.ย.50 - 30 ก.ย.50</t>
  </si>
  <si>
    <t>โครงการค่ายอิเล็กทรอนิกส์รุ่นเยาว์ รุ่นที่ 132</t>
  </si>
  <si>
    <t>15-19 ต.ค.50</t>
  </si>
  <si>
    <t>นักเรียนระดับมัธยมศึกษา
ในพื้นที่ภาคใต้</t>
  </si>
  <si>
    <t>แนวทางการบำรุงรักษาทวีผลที่ทุกคนมีส่วนร่วม</t>
  </si>
  <si>
    <t>บริษัทเจริญโภคภัณฑ์ (น้ำน้อย) จำกัด (มหาชน)</t>
  </si>
  <si>
    <t>บุคลากร บริษัทเจริญโภคภัณฑ์ (น้ำน้อย) จำกัด (มหาชน)</t>
  </si>
  <si>
    <t>12-13 มิ.ย 51</t>
  </si>
  <si>
    <t>แนวคิดในการทำงานเชิงบวกและการทำงานเป็นทีม</t>
  </si>
  <si>
    <t>17,24 ก.พ.51</t>
  </si>
  <si>
    <t>หอศิลป์เฉลิมพระเกียรติ</t>
  </si>
  <si>
    <t>การเจรจาต่อรอง</t>
  </si>
  <si>
    <t>บริษัท พิธานพาณิชย์ จำกัด</t>
  </si>
  <si>
    <t>การตรวจติดตามคุณภาพภายใน (IQA)</t>
  </si>
  <si>
    <t>กิจกรรมสัมพันธ์ แนวคิดในการทำงานเชิงบวกและการทำงานเป็นทีม</t>
  </si>
  <si>
    <t>บริษัท แอลที การยาง จำกัด</t>
  </si>
  <si>
    <t>บริษัท ชูศักดิ์แอนด์พรรณีลีดเดอร์</t>
  </si>
  <si>
    <t>3-4 พ.ค.51</t>
  </si>
  <si>
    <t>9-10 พ.ค.51</t>
  </si>
  <si>
    <t>การลดต้นทุนและค่าใช้จ่ายที่ไม่จำเป็น รุ่นที่ 1 และรุ่นที่ 2</t>
  </si>
  <si>
    <t>บริษัท ไทยเอกเซฟตี้กล๊าส จำกัด</t>
  </si>
  <si>
    <t>20-21พ.ค.51</t>
  </si>
  <si>
    <t>หลักการฆ่าเชื้ออาหารกระป๋องด้วยความร้อนสูง</t>
  </si>
  <si>
    <t>บริษัท รอแยล แคนนิ่ง จำกัด</t>
  </si>
  <si>
    <t>21-22 พ.ค.51</t>
  </si>
  <si>
    <t>จิตบริการกับการทำงาน</t>
  </si>
  <si>
    <t>บริษัทบัดดี้ รีสอร์ท จำกัด</t>
  </si>
  <si>
    <t>รวมทั้งสิ้น</t>
  </si>
  <si>
    <t>จำนวนรวม (กิจกรรม)</t>
  </si>
  <si>
    <t>จำนวนรวม (โครงการ)</t>
  </si>
  <si>
    <t>1-30 มิ.ย.51</t>
  </si>
  <si>
    <t>1-31 ก.ค.51</t>
  </si>
  <si>
    <t>1-31 ส.ค.51</t>
  </si>
  <si>
    <t>1-30 ก.ย.51</t>
  </si>
  <si>
    <t>โครงการการพัฒนาการผลิตไบโอดีเซลสู่มาตรฐานปรับปรุงขบวนการผลิต ในเฟส 2 (จังหวัดกระบี่)</t>
  </si>
  <si>
    <t>21 ก.ค.51 - 20 ก.ค.52</t>
  </si>
  <si>
    <t>บริษัท ฟีเทค จำกัด</t>
  </si>
  <si>
    <t>16 ก.ย.51 - 17 มี.ค.52</t>
  </si>
  <si>
    <t>จังหวัดกระบี่</t>
  </si>
  <si>
    <t>1 มิ.ย.50 - 4 ธ.ค.50</t>
  </si>
  <si>
    <t>ม.สงขลานครินทร์ 
เขตการศึกษาภูเก็ต</t>
  </si>
  <si>
    <t>3 ธ.ค.50 - 3 มิ.ย.51</t>
  </si>
  <si>
    <t>การไฟฟ้าส่วนภูมิภาค</t>
  </si>
  <si>
    <t>10 พ.ค.51 - 10 พ.ค.52</t>
  </si>
  <si>
    <t>10 พ.ค.51 - 9 ม.ค.52</t>
  </si>
  <si>
    <t>จังหวัดชุมพร</t>
  </si>
  <si>
    <t>กรมการขนส่งทางน้ำและพาณิชยนาวี</t>
  </si>
  <si>
    <t>โครงการสาธิตการผลิตไฟฟ้าจากกังหันลมขนาดใหญ่ จังหวัดปัตตานี (ค่าจ้างศึกษาผลกระทบด้านสิ่งแวดล้อมเบื้องต้น)</t>
  </si>
  <si>
    <t>7 ส.ค.51 - 2 ก.พ.52</t>
  </si>
  <si>
    <t>กรมพัฒนาพลังงานทดแทนและอนุรักษ์พลังงาน</t>
  </si>
  <si>
    <t>จังหวัดปัตตานี</t>
  </si>
  <si>
    <t>5 มิ.ย.50 - 30 ม.ค.51</t>
  </si>
  <si>
    <t>เทศบาลตำบลคลองแห 
จ.สงขลา</t>
  </si>
  <si>
    <t>22 มี.ค.50 - 15 พ.ค.51</t>
  </si>
  <si>
    <t>สำนักงานเทศบาล
ตำบลคลองแห จ.สงขลา</t>
  </si>
  <si>
    <t>สำนักงานเทศบาล
เมืองสิงหนคร จ.สงขลา</t>
  </si>
  <si>
    <t>เทศบาลเมืองสิงหนคร 
จ.สงขลา</t>
  </si>
  <si>
    <t xml:space="preserve">ศึกษาและจัดทำแผนผังระบบสาธารณูปโภคและระบบสุขาภิบาลขั้นพื้นฐานเทศบาลเมืองสิงหนคร </t>
  </si>
  <si>
    <t>โครงการสร้างบริกรธุรกิจ (Service Provider)ประเภทบริการข้อมูลเบื้องต้นสำหรับ SMEs และวิสาหกิจชุมชน 
รุ่นที่ 1-3</t>
  </si>
  <si>
    <t>1 มิ.ย.50 - 30 ต.ค.50</t>
  </si>
  <si>
    <t>อบต., เทศบาลและหน่วยงาน
ที่เกี่ยวข้องกับการบริการธุรกิจในพื้นภาคใต้</t>
  </si>
  <si>
    <t>พื้นที่ภาคใต้</t>
  </si>
  <si>
    <t>15 ก.ย.50 - 10 ก.ค.51</t>
  </si>
  <si>
    <t>กลุ่มการเรียนการสอนร่วมกันระหว่างมหาวิทยาลัยในเครือข่ายของ UniNET</t>
  </si>
  <si>
    <t>โครงการจัดทำยกร่าง ROADMAP การพัฒนาเทคโนโลยีและโครงข่ายอุตสาหกรรมการผลิตอุปกรณ์โทรคมนาคมในประเทศไทย</t>
  </si>
  <si>
    <t>29 ก.ค.51 - 26 ก.ย.51</t>
  </si>
  <si>
    <t>โครงการแข่งขันพัฒนาโปรแกรมคอมพิวเตอร์แห่งประเทศไทย (NSC2008) ครั้งที่ 10</t>
  </si>
  <si>
    <t>โครงการแข่งขันพัฒนาโปรแกรมคอมพิวเตอร์แห่งประเทศไทย (NSC2009) ครั้งที่ 11</t>
  </si>
  <si>
    <t>นักเรียน นักศึกษา และอาจารย์</t>
  </si>
  <si>
    <t>เม.ย.51-มี.ค.52</t>
  </si>
  <si>
    <t>เม.ย.50-มี.ค.51</t>
  </si>
  <si>
    <t>คณะ/หน่วยงาน</t>
  </si>
  <si>
    <t>จำนวน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</si>
  <si>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</si>
  <si>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</si>
  <si>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</si>
  <si>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</si>
  <si>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</si>
  <si>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</si>
  <si>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</si>
  <si>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</si>
  <si>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</si>
  <si>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</si>
  <si>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รวม</t>
  </si>
  <si>
    <t>ร้อยละ</t>
  </si>
  <si>
    <t>อาจารย์ประจำ</t>
  </si>
  <si>
    <t>กลุ่มสาขาวิทยาศาสตร์สุขภาพ</t>
  </si>
  <si>
    <t>คณะทันตแพทยศาสตร์</t>
  </si>
  <si>
    <t>คณะพยาบาลศาสตร์</t>
  </si>
  <si>
    <t>คณะแพทยศาสตร์</t>
  </si>
  <si>
    <t>คณะเภสัชศาสตร์</t>
  </si>
  <si>
    <t>คณะวิทยาศาสตร์</t>
  </si>
  <si>
    <t>คณะวิทยาศาสตร์และเทคโนโลยี</t>
  </si>
  <si>
    <t>คณะการจัดการสิ่งแวดล้อม</t>
  </si>
  <si>
    <t>คณะเทคโนโลยีและสิ่งแวดล้อม</t>
  </si>
  <si>
    <t>กลุ่มสาขาวิศวกรรมศาสตร์</t>
  </si>
  <si>
    <t>คณะวิศวกรรมศาสตร์</t>
  </si>
  <si>
    <t>กลุ่มสาขาเกษตรศาสตร์</t>
  </si>
  <si>
    <t>คณะอุตสาหกรรมเกษตร</t>
  </si>
  <si>
    <t>คณะทรัพยากรธรรมชาติ</t>
  </si>
  <si>
    <t>คณะเทคโนโลยีและการจัดการ</t>
  </si>
  <si>
    <t>กลุ่มสาขาบริหารธุรกิจ/พาณิชยศาสตร์</t>
  </si>
  <si>
    <t>บัญชี การจัดการ การท่องเที่ยว</t>
  </si>
  <si>
    <t>เศรษฐศาสตร์</t>
  </si>
  <si>
    <t>คณะวิทยาการจัดการ</t>
  </si>
  <si>
    <t>คณะพาณิชยศาสตร์และการจัดการ</t>
  </si>
  <si>
    <t>คณะเศรษฐศาสตร์</t>
  </si>
  <si>
    <t>กลุ่มสาขาครุศาสตร์/ศึกษาศาสตร์</t>
  </si>
  <si>
    <t>คณะศึกษาศาสตร์</t>
  </si>
  <si>
    <t>คณะศิลปกรรมศาสตร์</t>
  </si>
  <si>
    <t>คณะนิติศาสตร์</t>
  </si>
  <si>
    <t>คณะมนุษยศาสตร์และสังคมศาสตร์</t>
  </si>
  <si>
    <t>คณะศิลปศาสตร์</t>
  </si>
  <si>
    <t>วิทยาลัยอิสลามศึกษา</t>
  </si>
  <si>
    <t>คณะรัฐศาสตร์</t>
  </si>
  <si>
    <t>กลุ่มสาขาสหวิทยาการ</t>
  </si>
  <si>
    <t>คณะวิทยาการสื่อสาร</t>
  </si>
  <si>
    <t>คณะศิลปศาสตร์และวิทยาศาสตร์</t>
  </si>
  <si>
    <t>กลุ่มสนับสนุนวิชาการ</t>
  </si>
  <si>
    <t>วิทยาลัยชุมชนภูเก็ต</t>
  </si>
  <si>
    <t>วิทยาลัยชุมชนสุราษฎร์ธานี</t>
  </si>
  <si>
    <t>ศูนย์คอมพิวเตอร์</t>
  </si>
  <si>
    <t>ศูนย์เครื่องมือวิทยาศาสตร์</t>
  </si>
  <si>
    <t>ศูนย์ส่งเสริมศิลปะและวัฒนธรรม</t>
  </si>
  <si>
    <t>สถาบันทรัพยากรชายฝั่ง</t>
  </si>
  <si>
    <t>สถาบันวัฒนธรรมศึกษากัลยาณิวัฒนา</t>
  </si>
  <si>
    <t>สำนักส่งเสริมและการศึกษาต่อเนื่อง</t>
  </si>
  <si>
    <t>สำนักวิจัยและพัฒนา</t>
  </si>
  <si>
    <t>สำนักวิทยบริการ</t>
  </si>
  <si>
    <t>หอสมุดคุณหญิงหลงฯ</t>
  </si>
  <si>
    <t>หอสมุดวิทยาศาสตร์สุขภาพ</t>
  </si>
  <si>
    <t>สำนักงานอธิการบดี วิทยาเขตปัตตานี</t>
  </si>
  <si>
    <t>สำนักงานเขตการศึกษาตรัง</t>
  </si>
  <si>
    <t>สำนักงานเขตการศึกษาภูเก็ต</t>
  </si>
  <si>
    <t>สำนักงานเขตการศึกษาสุราษฎร์ธานี</t>
  </si>
  <si>
    <t>รวมวิทยาเขตหาดใหญ่</t>
  </si>
  <si>
    <t>รวมวิทยาเขตปัตตานี</t>
  </si>
  <si>
    <t>รวมเขตการศึกษาภูเก็ต</t>
  </si>
  <si>
    <t>รวมเขตการศึกษาตรัง</t>
  </si>
  <si>
    <t>รวมเขตการศึกษาสุราษฎร์ธานี</t>
  </si>
  <si>
    <t>ภาพรวมมหาวิทยาลัย</t>
  </si>
  <si>
    <t>อธิบายตาราง</t>
  </si>
  <si>
    <t>หมายเหตุ</t>
  </si>
  <si>
    <t>1. ผู้รวบรวมข้อมูลคือ กองบริการการศึกษา</t>
  </si>
  <si>
    <t>ข้อมูลที่ต้องการ</t>
  </si>
  <si>
    <t xml:space="preserve">1.  จำนวนกิจกรรม  หรือโครงการที่สถาบันได้จัดขึ้นเพื่อให้บริการทางวิชาการแก่สังคมและชุมชน  หรือเพื่อตอบสนองความต้องการของสังคม  ชุมชน  ประเทศชาติ  หรือนานาชาติ  </t>
  </si>
  <si>
    <t>กลุ่มสนับสนุนบริหาร</t>
  </si>
  <si>
    <t>กลุ่มสาขาวิทยาศาสตร์กายภาพและชีวภาพ</t>
  </si>
  <si>
    <t>กลุ่มสาขาศิลปกรรม</t>
  </si>
  <si>
    <t>กลุ่มสาขามนุษย์และสังคมศาสตร์</t>
  </si>
  <si>
    <t>คณะการแพทย์แผนไทย</t>
  </si>
  <si>
    <r>
      <t xml:space="preserve">1. การวิเคราะห์ ทดสอบ ตรวจสอบและตรวจซ่อม  </t>
    </r>
    <r>
      <rPr>
        <b/>
        <u val="single"/>
        <sz val="14"/>
        <rFont val="Angsana New"/>
        <family val="1"/>
      </rPr>
      <t xml:space="preserve">เอกสารอ้างอิงที่ต้องการ </t>
    </r>
    <r>
      <rPr>
        <sz val="14"/>
        <rFont val="Angsana New"/>
        <family val="1"/>
      </rPr>
      <t xml:space="preserve">สำเนารับตัวอย่างงานเข้าทดสอบจากหน่วยงานต่างๆ </t>
    </r>
  </si>
  <si>
    <r>
      <t xml:space="preserve">2. การให้บริการเครื่องมือและอุปกรณ์ต่าง ๆ ทางการศึกษา </t>
    </r>
    <r>
      <rPr>
        <b/>
        <u val="single"/>
        <sz val="14"/>
        <rFont val="Angsana New"/>
        <family val="1"/>
      </rPr>
      <t>เอกสารอ้างอิงที่ต้องการ</t>
    </r>
    <r>
      <rPr>
        <sz val="14"/>
        <rFont val="Angsana New"/>
        <family val="1"/>
      </rPr>
      <t xml:space="preserve"> สำเนาบันทึกขอยืมเครื่องมือและอุปกรณ์ต่าง ๆ </t>
    </r>
  </si>
  <si>
    <r>
      <t xml:space="preserve">4. การจัดฝึกอบรม สัมมนา และประชุมเชิงปฏิบัติการแบบให้เปล่า </t>
    </r>
    <r>
      <rPr>
        <b/>
        <u val="single"/>
        <sz val="14"/>
        <rFont val="Angsana New"/>
        <family val="1"/>
      </rPr>
      <t xml:space="preserve">เอกสารอ้างอิงที่ต้องการ </t>
    </r>
    <r>
      <rPr>
        <sz val="14"/>
        <rFont val="Angsana New"/>
        <family val="1"/>
      </rPr>
      <t>สำเนาหนังสือที่ได้รับอนุมัติให้จัดโครงการ/กิจกรรม</t>
    </r>
  </si>
  <si>
    <r>
      <t xml:space="preserve">5. การให้บริการจัดฝึกอบรม สัมมนา และประชุมเชิงปฏิบัติการในลักษณะการว่าจ้าง </t>
    </r>
    <r>
      <rPr>
        <b/>
        <u val="single"/>
        <sz val="14"/>
        <rFont val="Angsana New"/>
        <family val="1"/>
      </rPr>
      <t>เอกสารอ้างอิงที่ต้องการ</t>
    </r>
    <r>
      <rPr>
        <sz val="14"/>
        <rFont val="Angsana New"/>
        <family val="1"/>
      </rPr>
      <t xml:space="preserve"> สำเนาหนังสือที่ได้รับอนุมัติให้จัดโครงการ/กิจกรรม</t>
    </r>
  </si>
  <si>
    <r>
      <t xml:space="preserve">7. บริการศึกษา วิจัย สำรวจ การวางแผน การจัดการ </t>
    </r>
    <r>
      <rPr>
        <b/>
        <u val="single"/>
        <sz val="14"/>
        <rFont val="Angsana New"/>
        <family val="1"/>
      </rPr>
      <t>เอกสารอ้างอิงที่ต้องการ</t>
    </r>
    <r>
      <rPr>
        <sz val="14"/>
        <rFont val="Angsana New"/>
        <family val="1"/>
      </rPr>
      <t xml:space="preserve"> สำเนาหนังสือที่ได้รับอนุมัติให้ดำเนินการ</t>
    </r>
  </si>
  <si>
    <r>
      <t xml:space="preserve">8. บริการศึกษาความเหมาะสมของโครงการการศึกษาผลกระทบของสิ่งแวดล้อม </t>
    </r>
    <r>
      <rPr>
        <b/>
        <u val="single"/>
        <sz val="14"/>
        <rFont val="Angsana New"/>
        <family val="1"/>
      </rPr>
      <t>เอกสารอ้างอิงที่ต้องการ สำเนา</t>
    </r>
    <r>
      <rPr>
        <sz val="14"/>
        <rFont val="Angsana New"/>
        <family val="1"/>
      </rPr>
      <t>หนังสือที่ได้รับอนุมัติให้ดำเนินการ</t>
    </r>
  </si>
  <si>
    <r>
      <t xml:space="preserve">9. บริการวางระบบ ออกแบบ สร้าง ประดิษฐ์ และผลิต </t>
    </r>
    <r>
      <rPr>
        <b/>
        <u val="single"/>
        <sz val="14"/>
        <rFont val="Angsana New"/>
        <family val="1"/>
      </rPr>
      <t>เอกสารอ้างอิงที่ต้องการ</t>
    </r>
    <r>
      <rPr>
        <sz val="14"/>
        <rFont val="Angsana New"/>
        <family val="1"/>
      </rPr>
      <t xml:space="preserve"> สำเนาหนังสือที่ได้รับอนุมัติให้ดำเนินการหรืออื่น ๆ ตามความเหมาะสม</t>
    </r>
  </si>
  <si>
    <r>
      <t xml:space="preserve">6. การให้บริการเกี่ยวกับสุขภาพที่นอกเหนือจากหน้าที่ความรับผิดชอบโดยตรงของหน่วยงานที่เกี่ยวข้อง </t>
    </r>
    <r>
      <rPr>
        <b/>
        <u val="single"/>
        <sz val="14"/>
        <rFont val="Angsana New"/>
        <family val="1"/>
      </rPr>
      <t xml:space="preserve"> เอกสารอ้างอิงที่ต้องการ</t>
    </r>
    <r>
      <rPr>
        <sz val="14"/>
        <rFont val="Angsana New"/>
        <family val="1"/>
      </rPr>
      <t xml:space="preserve"> สำเนาหนังสือที่อ้างอิงได้ตามความเหมาะสม</t>
    </r>
  </si>
  <si>
    <r>
      <t xml:space="preserve">3. การจัดฝึกอบรม สัมมนา และประชุมเชิงปฏิบัติการแบบเก็บค่าลงทะเบียน </t>
    </r>
    <r>
      <rPr>
        <b/>
        <u val="single"/>
        <sz val="14"/>
        <rFont val="Angsana New"/>
        <family val="1"/>
      </rPr>
      <t>เอกสารอ้างอิงที่ต้องการ</t>
    </r>
    <r>
      <rPr>
        <sz val="14"/>
        <rFont val="Angsana New"/>
        <family val="1"/>
      </rPr>
      <t xml:space="preserve"> สำเนาหนังสือที่ได้รับอนุมัติจัดโครงการ/กิจกรรม</t>
    </r>
  </si>
  <si>
    <t>ที่ขอความร่วมมือหรืออื่น ๆ ที่อ้างอิงได้ตามความเหมาะสม</t>
  </si>
  <si>
    <t>2.  กิจกรรมหรือโครงการบริการวิชาการและวิชาชีพ  หมายถึง  กิจกรรมหรือโครงการที่สถาบันได้จัดขึ้นเพื่อให้บริการทางวิชาการแก่สังคมและชุมชน  หรือเพื่อตอบสนอง</t>
  </si>
  <si>
    <t>ความต้องการของสังคม  ชุมชน  ประเทศชาติหรือนานาชาติ รวมถึงการบริการวิชาการที่มีค่าตอบแทนและบริการวิชาการแบบให้เปล่า</t>
  </si>
  <si>
    <t>4. กรณี 1 โครงการหรือกิจกรรมมีการจัดหลายครั้ง ให้นับทุกครั้งหากกลุ่มเป้าหมายแตกต่างกัน</t>
  </si>
  <si>
    <t>5. กรณีบริการวิชาการ 1  โครงการหรือกิจกรรม มีหลายกลุ่มสาขาหรือหลายหน่วยงานช่วยกันให้นับแยกได้</t>
  </si>
  <si>
    <t>6. กรณีบริการวิชาการที่จัดขึ้นโดยหน่วยงานภายนอกและขอความร่วมมือให้สถาบันส่งคณาจารย์ไปช่วย ให้รายงานเป็นโครงการ 1 โครงการตามชื่อโครงการ</t>
  </si>
  <si>
    <t>ลำดับที่</t>
  </si>
  <si>
    <t>ชื่อกิจกรรม/โครงการ</t>
  </si>
  <si>
    <t>ชื่ออาจารย์ผู้ให้บริการ</t>
  </si>
  <si>
    <t>ระยะเวลาดำเนินการ</t>
  </si>
  <si>
    <t>จำนวนหน่วยชั่วโมง</t>
  </si>
  <si>
    <t>กลุ่มเป้าหมาย</t>
  </si>
  <si>
    <t>ประเภทการให้บริการ</t>
  </si>
  <si>
    <t>1)      บริการวิเคราะห์ ทดสอบ ตรวจสอบ และตรวจซ่อม</t>
  </si>
  <si>
    <t>8)      บริการศึกษาความเหมาะสมของโครงการการศึกษาผลกระทบสิ่งแวดล้อม</t>
  </si>
  <si>
    <t>2)      บริการเครื่องมือและอุปกรณ์ต่างๆ ทางการศึกษา</t>
  </si>
  <si>
    <t>9)      บริการวางระบบ ออกแบบ สร้าง ประดิษฐ์ และผลิต</t>
  </si>
  <si>
    <t>3)      บริการจัดฝึกอบรม สัมมนา และประชุมเชิงปฏิบัติการแบบเก็บค่าลงทะเบียน</t>
  </si>
  <si>
    <t>4)      บริการจัดฝึกอบรม สัมมนา และประชุมเชิงปฏิบัติการแบบให้เปล่า</t>
  </si>
  <si>
    <t>5)      บริการจัดฝึกอบรม สัมมนา และประชุมเชิงปฏิบัติในลักษณะการว่าจ้าง</t>
  </si>
  <si>
    <t>6)      บริการเกี่ยวกับสุขภาพที่นอกเหนือจากหน้าที่ความรับผิดชอบโดยตรงของหน่วยงานที่เกี่ยวข้อง</t>
  </si>
  <si>
    <t>7)      บริการศึกษา วิจัย สำรวจ การวางแผน การจัดการ</t>
  </si>
  <si>
    <t>เอกสารอ้างอิงที่ต้องการ</t>
  </si>
  <si>
    <t>เฉลี่ย</t>
  </si>
  <si>
    <t>จำนวนหน่วยชั่วโมงทีให้บริการ</t>
  </si>
  <si>
    <r>
      <t xml:space="preserve">8. บริการศึกษาความเหมาะสมของโครงการการศึกษาผลกระทบของสิ่งแวดล้อม </t>
    </r>
    <r>
      <rPr>
        <b/>
        <u val="single"/>
        <sz val="12"/>
        <rFont val="Angsana New"/>
        <family val="1"/>
      </rPr>
      <t>เอกสารอ้างอิงที่ต้องการ สำเนา</t>
    </r>
    <r>
      <rPr>
        <sz val="12"/>
        <rFont val="Angsana New"/>
        <family val="1"/>
      </rPr>
      <t>หนังสือที่ได้รับอนุมัติให้ดำเนินการ</t>
    </r>
  </si>
  <si>
    <r>
      <t xml:space="preserve">2. การให้บริการเครื่องมือและอุปกรณ์ต่าง ๆ ทางการศึกษา </t>
    </r>
    <r>
      <rPr>
        <b/>
        <u val="single"/>
        <sz val="12"/>
        <rFont val="Angsana New"/>
        <family val="1"/>
      </rPr>
      <t>เอกสารอ้างอิงที่ต้องการ</t>
    </r>
    <r>
      <rPr>
        <sz val="12"/>
        <rFont val="Angsana New"/>
        <family val="1"/>
      </rPr>
      <t xml:space="preserve"> สำเนาบันทึกขอยืมเครื่องมือและอุปกรณ์ต่าง ๆ </t>
    </r>
  </si>
  <si>
    <r>
      <t xml:space="preserve">7. บริการศึกษา วิจัย สำรวจ การวางแผน การจัดการ </t>
    </r>
    <r>
      <rPr>
        <b/>
        <u val="single"/>
        <sz val="12"/>
        <rFont val="Angsana New"/>
        <family val="1"/>
      </rPr>
      <t>เอกสารอ้างอิงที่ต้องการ</t>
    </r>
    <r>
      <rPr>
        <sz val="12"/>
        <rFont val="Angsana New"/>
        <family val="1"/>
      </rPr>
      <t xml:space="preserve"> สำเนาหนังสือที่ได้รับอนุมัติให้ดำเนินการ</t>
    </r>
  </si>
  <si>
    <r>
      <t xml:space="preserve">9. บริการวางระบบ ออกแบบ สร้าง ประดิษฐ์ และผลิต </t>
    </r>
    <r>
      <rPr>
        <b/>
        <u val="single"/>
        <sz val="12"/>
        <rFont val="Angsana New"/>
        <family val="1"/>
      </rPr>
      <t>เอกสารอ้างอิงที่ต้องการ</t>
    </r>
    <r>
      <rPr>
        <sz val="12"/>
        <rFont val="Angsana New"/>
        <family val="1"/>
      </rPr>
      <t xml:space="preserve"> สำเนาหนังสือที่ได้รับอนุมัติให้ดำเนินการหรืออื่น ๆ ตามความเหมาะสม</t>
    </r>
  </si>
  <si>
    <r>
      <t xml:space="preserve">3. การจัดฝึกอบรม สัมมนา และประชุมเชิงปฏิบัติการแบบเก็บค่าลงทะเบียน </t>
    </r>
    <r>
      <rPr>
        <b/>
        <u val="single"/>
        <sz val="12"/>
        <rFont val="Angsana New"/>
        <family val="1"/>
      </rPr>
      <t>เอกสารอ้างอิงที่ต้องการ</t>
    </r>
    <r>
      <rPr>
        <sz val="12"/>
        <rFont val="Angsana New"/>
        <family val="1"/>
      </rPr>
      <t xml:space="preserve"> สำเนาหนังสือที่ได้รับอนุมัติจัดกิจกรรม/โครงการ</t>
    </r>
  </si>
  <si>
    <r>
      <t xml:space="preserve">4. การจัดฝึกอบรม สัมมนา และประชุมเชิงปฏิบัติการแบบให้เปล่า </t>
    </r>
    <r>
      <rPr>
        <b/>
        <u val="single"/>
        <sz val="12"/>
        <rFont val="Angsana New"/>
        <family val="1"/>
      </rPr>
      <t xml:space="preserve">เอกสารอ้างอิงที่ต้องการ </t>
    </r>
    <r>
      <rPr>
        <sz val="12"/>
        <rFont val="Angsana New"/>
        <family val="1"/>
      </rPr>
      <t>สำเนาหนังสือที่ได้รับอนุมัติให้จัดกิจกรรม/โครงการ</t>
    </r>
  </si>
  <si>
    <r>
      <t xml:space="preserve">5. การให้บริการจัดฝึกอบรม สัมมนา และประชุมเชิงปฏิบัติการในลักษณะการว่าจ้าง </t>
    </r>
    <r>
      <rPr>
        <b/>
        <u val="single"/>
        <sz val="12"/>
        <rFont val="Angsana New"/>
        <family val="1"/>
      </rPr>
      <t>เอกสารอ้างอิงที่ต้องการ</t>
    </r>
    <r>
      <rPr>
        <sz val="12"/>
        <rFont val="Angsana New"/>
        <family val="1"/>
      </rPr>
      <t xml:space="preserve"> สำเนาหนังสือที่ได้รับอนุมัติให้จัดโครงการ/กิจกรรม</t>
    </r>
  </si>
  <si>
    <t xml:space="preserve"> ความเหมาะสม</t>
  </si>
  <si>
    <r>
      <t xml:space="preserve">6. การให้บริการเกี่ยวกับสุขภาพที่นอกเหนือจากหน้าที่ความรับผิดชอบโดยตรงของหน่วยงานที่เกี่ยวข้อง </t>
    </r>
    <r>
      <rPr>
        <b/>
        <u val="single"/>
        <sz val="12"/>
        <rFont val="Angsana New"/>
        <family val="1"/>
      </rPr>
      <t xml:space="preserve"> เอกสารอ้างอิงที่ต้องการ สำเนาหนังสือที่อ้างอิงได้ </t>
    </r>
  </si>
  <si>
    <t>สถานที่</t>
  </si>
  <si>
    <t>วัน  เดือน  ปี</t>
  </si>
  <si>
    <t>แผน</t>
  </si>
  <si>
    <t>ผล</t>
  </si>
  <si>
    <t>รายจ่าย</t>
  </si>
  <si>
    <t>งบประมาณ</t>
  </si>
  <si>
    <t>อนุมัติให้ดำเนิน</t>
  </si>
  <si>
    <t>การลงวันที่</t>
  </si>
  <si>
    <t>แบบให้เปล่า (บาท)</t>
  </si>
  <si>
    <t>ที่ได้รับ</t>
  </si>
  <si>
    <t>ผลการ</t>
  </si>
  <si>
    <t>ประเมินความ</t>
  </si>
  <si>
    <t>พึงพอใจ (%)</t>
  </si>
  <si>
    <t>ที่ดำเนินการ</t>
  </si>
  <si>
    <t>จำนวนผู้เข้าร่วม (คน)</t>
  </si>
  <si>
    <t xml:space="preserve"> </t>
  </si>
  <si>
    <t>หน่วยงานผู้จัด</t>
  </si>
  <si>
    <t xml:space="preserve">   แบบมีรายได้ (บาท)</t>
  </si>
  <si>
    <t>กรรมการวิทยา</t>
  </si>
  <si>
    <t>กรรมการ</t>
  </si>
  <si>
    <t xml:space="preserve">รวม </t>
  </si>
  <si>
    <t>อาจารย์</t>
  </si>
  <si>
    <t>ที่ปรึกษา</t>
  </si>
  <si>
    <t>นิพนธ์ภายนอก</t>
  </si>
  <si>
    <t>วิชาการ</t>
  </si>
  <si>
    <t>วิชาชีพ</t>
  </si>
  <si>
    <t>ทั้งหมด</t>
  </si>
  <si>
    <t>ประจำ</t>
  </si>
  <si>
    <t>มหาวิทยาลัย</t>
  </si>
  <si>
    <t xml:space="preserve">1. ผู้รวบรวมข้อมูลคือ กองบริการการศึกษา  </t>
  </si>
  <si>
    <t>2. กรรมการวิชาการ หมายถึง กรรมการร่างหลักสูตร กรรมการประเมินหลักสูตร กรรมการประเมินผลงานวิชาการ หรืออยู่ในกองบรรณาธิการของวารสารวิชาการต่างๆ กรรมการการประชุมวิชาการที่มีลักษณะการจัดเป็นประจำระดับชาติ/นานาชาติ กรรมการประจำของหน่วยงานภาครัฐ รวมทั้งการเป็นกรรมการวิทยานิพนธ์ภายนอกสถาบัน เป็นต้น</t>
  </si>
  <si>
    <t xml:space="preserve">3. กรรมการวิชาชีพ หมายถึง การเป็นกรรมการของสมาคมวิชาชีพต่างๆ ที่ปรึกษาระดับสูงของประเทศที่ได้รับคัดเลือกหรือได้รับมอบหมายให้ร่วมเป็นคณะทำงานหรือคณะดำเนินการเพื่อพัฒนางานวิชาการหรือวิชาชีพภายนอกสถาบันในระดับชาติ หรือนานาชาติ
</t>
  </si>
  <si>
    <t>กรรมการหลายตำแหน่งก็ตาม</t>
  </si>
  <si>
    <t>5. การเป็นอาจารย์ที่ปรึกษาวิทยานิพนธ์  หรือกรรมการวิทยานิพนธ์ภายนอกสถาบัน  จะแจงนับเฉพาะนักศึกษาที่รับเป็นที่ปรึกษาหรือ</t>
  </si>
  <si>
    <t xml:space="preserve">ไปแล้วในปีก่อน ๆ </t>
  </si>
  <si>
    <t>6.ไม่นับรวมการเป็นวิทยากร</t>
  </si>
  <si>
    <t>1.  จำนวนอาจารย์ที่เป็นที่ปรึกษา  เป็นกรรมการวิทยานิพนธ์ภายนอกสถาบัน  เป็นกรรมการวิชาการและกรรมการวิชาชีพในระดับชาติหรือ</t>
  </si>
  <si>
    <t>ระดับนานาชาติในปีการศึกษานั้น</t>
  </si>
  <si>
    <r>
      <t>2.  จำนวนอาจารย์ประจำทั้งหมดในปีการศึกษานั้น  ทั้งนี้สามารถ</t>
    </r>
    <r>
      <rPr>
        <b/>
        <sz val="14"/>
        <rFont val="AngsanaUPC"/>
        <family val="1"/>
      </rPr>
      <t>นับอาจารย์ประจำที่ลาศึกษาต่อได้ด้วย</t>
    </r>
  </si>
  <si>
    <t>สำเนาหนังสือเชิญจากหน่วยงานภายนอกหรือหนังสือตอบรับจากมหาวิทยาลัย</t>
  </si>
  <si>
    <t>ชื่อหน่วยงานเจ้าของหนังสือ</t>
  </si>
  <si>
    <t>เลขที่หนังสือ</t>
  </si>
  <si>
    <t>ลงวันที่</t>
  </si>
  <si>
    <t>รายละเอียดการเชิญ</t>
  </si>
  <si>
    <t>ระดับชาติ</t>
  </si>
  <si>
    <t>เป็นที่ปรึกษา</t>
  </si>
  <si>
    <t>กรรมการวิทยานิพนธ์</t>
  </si>
  <si>
    <t>กรรมการวิชาการ</t>
  </si>
  <si>
    <t>กรรมการวิชาชีพ</t>
  </si>
  <si>
    <t>ภายนอกมหาวิทยาลัย</t>
  </si>
  <si>
    <t>สถาบันวิศวกรรมชีวการแพทย์</t>
  </si>
  <si>
    <t>สถาบันวิจัยระบบสุขภาพภาคใต้ฯ</t>
  </si>
  <si>
    <t>สถาบันสันติศึกษา</t>
  </si>
  <si>
    <t>สถาบันพัฒนา SMEs</t>
  </si>
  <si>
    <t>ศูนย์วิศวกรรมพลังงาน</t>
  </si>
  <si>
    <t>ศูนย์สมุนไพรทักษิณ</t>
  </si>
  <si>
    <t>ศูนย์บ่มเพาะวิสาหกิจ</t>
  </si>
  <si>
    <t>ศูนย์พัฒนาอุตสาหกรรมเกษตรเพื่อการส่งออก</t>
  </si>
  <si>
    <t>ระดับนานาชาติ</t>
  </si>
  <si>
    <t>รายชื่ออาจารย์</t>
  </si>
  <si>
    <t xml:space="preserve">                              </t>
  </si>
  <si>
    <t>คณะเทคนิคการแพทย์</t>
  </si>
  <si>
    <t>คณะการบริการและการท่องเที่ยว</t>
  </si>
  <si>
    <t>อัตราส่วน</t>
  </si>
  <si>
    <t>ต่อคน</t>
  </si>
  <si>
    <t>กลุ่มสาขาบริหารธุรกิจ/</t>
  </si>
  <si>
    <t>พาณิชยศาสตร์ บัญชี การจัดการ</t>
  </si>
  <si>
    <t>การท่องเที่ยว เศรษฐศาสตร์</t>
  </si>
  <si>
    <t>1. ผู้รวบรวมข้อมูลคือ กองบริการการศึกษา รวบรวมตามปีการศึกษา</t>
  </si>
  <si>
    <r>
      <t>2. จำนวนอาจารย์ประจำในปีการศึกษานั้น ทั้งนี้การนับอาจารย์ประจำให้</t>
    </r>
    <r>
      <rPr>
        <b/>
        <sz val="14"/>
        <rFont val="AngsanaUPC"/>
        <family val="1"/>
      </rPr>
      <t>นับอาจารย์ประจำเฉพาะที่ปฏิบัติงานจริง</t>
    </r>
    <r>
      <rPr>
        <sz val="14"/>
        <rFont val="AngsanaUPC"/>
        <family val="1"/>
      </rPr>
      <t xml:space="preserve"> ไม่นับรวมอาจารย์ที่ลาศึกษาต่อ</t>
    </r>
  </si>
  <si>
    <t xml:space="preserve">3. รายรับจากที่สถาบันเป็นผู้จัด หมายถึง รายรับจากกิจกรรม/โครงการที่ดำเนินการบริการวิชาการในนามสถาบัน หรือคณะ/หน่วยงานในสังกัดของสถาบัน (สถาบันเป็นผู้จัด)     </t>
  </si>
  <si>
    <t xml:space="preserve">4. รายรับจากงบประมาณภายนอก หมายถึง รายรับจากการหักเป็นค่า Over charge จากโครงการที่ผ่านสถาบัน (บุคลากรของสถาบันได้รับงบประมาณภายนอกให้ดำเนินการ)  </t>
  </si>
  <si>
    <t>5. ไม่รวมรายได้จากการจัดการเรียนการสอนภาคพิเศษ หรือการศึกษาเพื่อปวงชน (กศปช.)</t>
  </si>
  <si>
    <t xml:space="preserve">ร่วมเป็นที่ปรึกษาโครงการวิจัยและพัฒนาเครื่องจักรในกระบวนการหีบน้ำมันปาล์มและโครงการวิจัยและพัฒนาเครื่องจักรในกระบวนการเก็บเกี่ยว และรถขนถ่ายทะลายปาล์ม </t>
  </si>
  <si>
    <t>1.  จำนวนเงินที่สถาบันได้รับจากการให้บริการทางวิชาการแก่ชุมชนหรือสังคมในแต่ละปีการศึกษา</t>
  </si>
  <si>
    <r>
      <t>2.  จำนวนอาจารย์ประจำในปีการศึกษานั้น  ทั้งนี้ให้</t>
    </r>
    <r>
      <rPr>
        <b/>
        <sz val="14"/>
        <rFont val="AngsanaUPC"/>
        <family val="1"/>
      </rPr>
      <t>นับอาจาย์ประจำเฉพาะที่ปฏิบัติงานจริง</t>
    </r>
    <r>
      <rPr>
        <sz val="14"/>
        <rFont val="AngsanaUPC"/>
        <family val="1"/>
      </rPr>
      <t xml:space="preserve">  ไม่นับรวมอาจารย์ที่ลาศึกษาต่อ  </t>
    </r>
  </si>
  <si>
    <t>สรุปรายรับของแต่ละโครงการ/กิจกรรมที่ผ่านความเห็นชอบจากหัวหน้าหน่วยงาน</t>
  </si>
  <si>
    <t>รายรับจากงบประมาณภายนอก  (2)</t>
  </si>
  <si>
    <t>คณะวิเทศศึกษา</t>
  </si>
  <si>
    <t>สำนักงานประกันคุณภาพ</t>
  </si>
  <si>
    <t>รายจ่าย (2)</t>
  </si>
  <si>
    <t xml:space="preserve">                                นานาชาติต่ออาจารย์ประจำและนักวิจัยประจำ</t>
  </si>
  <si>
    <t>ลักษณะการบริการวิชาการและวิชาชีพ (ต้องมีอาจารย์ประจำและนักวิจัยประจำร่วมอยูด้วย)  ดังนี้</t>
  </si>
  <si>
    <r>
      <t>10. การให้บริการอื่น ๆ ทั้งนี้</t>
    </r>
    <r>
      <rPr>
        <b/>
        <sz val="14"/>
        <rFont val="Angsana New"/>
        <family val="1"/>
      </rPr>
      <t>ไม่นับรวมการเป็นวิทยากรที่ไม่ได้อยู่ในแผนของสถาบัน ถ้ามีการขอความร่วมมือจากส่วนราชการ จังหวัด  หรือองค์กรปกครองส่วนท้องถิ่นหรือโรงเรียน</t>
    </r>
  </si>
  <si>
    <t>หรือสถาบันอุดมศึกษาอื่นให้ช่วยบริการวิชาการและวิชาชีพ  แม้ไม่อยู่ในแผนของสถาบันก็สามารถนำไปนับรวมเป็นผลงานได้  เมื่อมีหนังสือขอความร่วมมือที่ได้รับอนุมัติ</t>
  </si>
  <si>
    <t xml:space="preserve">จากผู้บังคับบัญชา  (คณบดีหรือผู้ที่คณบดีมอบหมาย)  เป็นหลักฐานประกอบ </t>
  </si>
  <si>
    <t>ในปีการศึกษา 2551</t>
  </si>
  <si>
    <t>ตัวชี้วัดที่ 4.3.1  ร้อยละของโครงการหรือกิจกรรมบริการวิชาการและวิชาชีพที่ตอบสนองความต้องการพัฒนาและเสริมสร้างความเข้มแข็งของสังคม  ชุมชนประเทศชาติ  หรือนานาชาติต่ออาจารย์ประจำและนักวิจัยประจำ</t>
  </si>
  <si>
    <r>
      <t>10. การให้บริการอื่น ๆ ทั้งนี้</t>
    </r>
    <r>
      <rPr>
        <b/>
        <sz val="12"/>
        <rFont val="Angsana New"/>
        <family val="1"/>
      </rPr>
      <t>ไม่นับรวมการเป็นวิทยากรที่ไม่ได้อยู่ในแผนของสถาบัน ถ้ามีการขอความร่วมมือจากส่วนราชการ จังหวัด  หรือองค์กรปกครองส่วนท้องถิ่นหรือโรงเรียน</t>
    </r>
  </si>
  <si>
    <t>ตัวชี้วัดที่ 4.3.2  จำนวนชั่วโมงเฉลี่ยที่อาจารย์ประจำและนักวิจัยประจำให้บริการวิชาการและวิชาชีพที่ตอบสนองความต้องการพัฒนา</t>
  </si>
  <si>
    <t xml:space="preserve">                            และเสริมสร้างความเข้มแข็งของสังคมชุมชน  ประเทศชาติ  หรือนานาชาติต่ออาจารย์ประจำและนักวิจัยประจำ</t>
  </si>
  <si>
    <t>นักวิจัยประจำ</t>
  </si>
  <si>
    <r>
      <t xml:space="preserve">3. จำนวนอาจารย์ประจำและนักวิจัยประจำในปีการศึกษานั้น ทั้งนี้การนับอาจารย์ประจำและนักวิจัยประจำให้นับเฉพาะที่ปฏิบัติงานจริง </t>
    </r>
    <r>
      <rPr>
        <b/>
        <sz val="12"/>
        <rFont val="Angsana New"/>
        <family val="1"/>
      </rPr>
      <t>ไม่นับรวมอาจารย์ที่ลาศึกษาต่อ</t>
    </r>
  </si>
  <si>
    <r>
      <t xml:space="preserve">3. จำนวนอาจารย์ประจำและนักวิจัยประจำในปีการศึกษานั้น ทั้งนี้การนับอาจารย์ประจำและนักวิจัยประจำให้นับเฉพาะที่ปฏิบัติงานจริง </t>
    </r>
    <r>
      <rPr>
        <b/>
        <sz val="14"/>
        <rFont val="Angsana New"/>
        <family val="1"/>
      </rPr>
      <t>ไม่นับรวมอาจารย์ที่ลาศึกษาต่อ</t>
    </r>
  </si>
  <si>
    <t xml:space="preserve">1.จำนวนชั่วโมงเฉลี่ยที่อาจารย์ประจำและนักวิจัยประจำให้บริการวิชาการและวิชาชีพที่ตอบสนองความต้องการพัฒนาและเสริมสร้างความเข้มแข็งของสังคมชุมชน  ประเทศชาติ </t>
  </si>
  <si>
    <t xml:space="preserve">   หรือนานาชาติต่ออาจารย์ประจำและนักวิจัยประจำ</t>
  </si>
  <si>
    <t>7.การแจงนับชั่วโมง  ให้นับชั่วโมงปฏิบัติงานจริง  ไม่นับรวมการเตรียมการ  และไม่นับการตรวจผลงานทางวิชาการ</t>
  </si>
  <si>
    <t xml:space="preserve"> ตัวชี้วัดที่ 4.3.3 ร้อยละของอาจารย์ประจำที่เป็นที่ปรึกษา  เป็นกรรมการวิทยานิพนธ์ภายนอกสถาบันเป็นกรรมการวิชาการและ</t>
  </si>
  <si>
    <t xml:space="preserve">                            กรรมการวิชาชีพในระดับชาติหรือระดับนานาชาติต่ออาจารย์ประจำ</t>
  </si>
  <si>
    <t>4. อาจารย์ประจำ   หมายถึง  อาจารย์ประจำทุกระดับได้แก่  อาจารย์ข้าราชการ  อาจารย์พนักงาน  รวมถึงอาจารย์พิเศษที่มีสัญญาการจ้าง</t>
  </si>
  <si>
    <r>
      <t xml:space="preserve">ทั้งปีการศึกษา (จ้างไม่ต่ำกว่า  9  เดือน)  </t>
    </r>
    <r>
      <rPr>
        <b/>
        <sz val="14"/>
        <rFont val="Angsana New"/>
        <family val="1"/>
      </rPr>
      <t>สามารถนับอาจารย์ประจำที่ลาศึกษาต่อได้ด้วย</t>
    </r>
    <r>
      <rPr>
        <sz val="14"/>
        <rFont val="Angsana New"/>
        <family val="1"/>
      </rPr>
      <t xml:space="preserve">  โดยจะไม่นับซ้ำแม้ว่าอาจารย์ท่านนั้นจะเป็น</t>
    </r>
  </si>
  <si>
    <t>กรรมการวิทยานิพนธ์ในปีงบประมาณ พ.ศ.2551  เป็นปีแรกหรือครั้งแรกเท่านั้น  จะไม่นับการที่เป็นที่ปรึกษาของนักศึกษาที่แจงนับ</t>
  </si>
  <si>
    <r>
      <t>เอกสารอ้างอิง</t>
    </r>
    <r>
      <rPr>
        <b/>
        <sz val="16"/>
        <rFont val="Angsana New"/>
        <family val="1"/>
      </rPr>
      <t xml:space="preserve">  ตัวชี้วัดที่ 4.3.2 (2) จำนวนชั่วโมงเฉลี่ยที่อาจารย์ประจำให้บริการวิชาการและวิชาชีพที่ตอบสนองความต้องการพัฒนา และเสริมสร้างความเข้มแข็งของสังคม  ชุมชน</t>
    </r>
  </si>
  <si>
    <t xml:space="preserve">                           และนักวิจัยประจำ</t>
  </si>
  <si>
    <r>
      <t xml:space="preserve">1. การวิเคราะห์ ทดสอบ ตรวจสอบและตรวจซ่อม  </t>
    </r>
    <r>
      <rPr>
        <b/>
        <u val="single"/>
        <sz val="14"/>
        <rFont val="Angsana New"/>
        <family val="1"/>
      </rPr>
      <t xml:space="preserve"> </t>
    </r>
  </si>
  <si>
    <r>
      <t xml:space="preserve">2. การให้บริการเครื่องมือและอุปกรณ์ต่าง ๆ ทางการศึกษา </t>
    </r>
    <r>
      <rPr>
        <b/>
        <u val="single"/>
        <sz val="14"/>
        <rFont val="Angsana New"/>
        <family val="1"/>
      </rPr>
      <t xml:space="preserve"> </t>
    </r>
  </si>
  <si>
    <r>
      <t xml:space="preserve">3. การจัดฝึกอบรม สัมมนา และประชุมเชิงปฏิบัติการแบบเก็บค่าลงทะเบียน </t>
    </r>
    <r>
      <rPr>
        <b/>
        <u val="single"/>
        <sz val="14"/>
        <rFont val="Angsana New"/>
        <family val="1"/>
      </rPr>
      <t xml:space="preserve"> </t>
    </r>
  </si>
  <si>
    <r>
      <t xml:space="preserve">4. การจัดฝึกอบรม สัมมนา และประชุมเชิงปฏิบัติการแบบให้เปล่า </t>
    </r>
    <r>
      <rPr>
        <b/>
        <u val="single"/>
        <sz val="14"/>
        <rFont val="Angsana New"/>
        <family val="1"/>
      </rPr>
      <t xml:space="preserve"> </t>
    </r>
  </si>
  <si>
    <r>
      <t xml:space="preserve">5. การให้บริการจัดฝึกอบรม สัมมนา และประชุมเชิงปฏิบัติการในลักษณะการว่าจ้าง </t>
    </r>
    <r>
      <rPr>
        <b/>
        <u val="single"/>
        <sz val="14"/>
        <rFont val="Angsana New"/>
        <family val="1"/>
      </rPr>
      <t xml:space="preserve"> </t>
    </r>
  </si>
  <si>
    <r>
      <t xml:space="preserve">6. การให้บริการเกี่ยวกับสุขภาพที่นอกเหนือจากหน้าที่ความรับผิดชอบโดยตรงของหน่วยงานที่เกี่ยวข้อง </t>
    </r>
    <r>
      <rPr>
        <b/>
        <u val="single"/>
        <sz val="14"/>
        <rFont val="Angsana New"/>
        <family val="1"/>
      </rPr>
      <t xml:space="preserve"> </t>
    </r>
  </si>
  <si>
    <r>
      <t xml:space="preserve">7. บริการศึกษา วิจัย สำรวจ การวางแผน การจัดการ </t>
    </r>
    <r>
      <rPr>
        <b/>
        <u val="single"/>
        <sz val="14"/>
        <rFont val="Angsana New"/>
        <family val="1"/>
      </rPr>
      <t xml:space="preserve"> </t>
    </r>
  </si>
  <si>
    <r>
      <t xml:space="preserve">8. บริการศึกษาความเหมาะสมของโครงการการศึกษาผลกระทบของสิ่งแวดล้อม </t>
    </r>
    <r>
      <rPr>
        <b/>
        <u val="single"/>
        <sz val="14"/>
        <rFont val="Angsana New"/>
        <family val="1"/>
      </rPr>
      <t xml:space="preserve"> </t>
    </r>
  </si>
  <si>
    <t xml:space="preserve">9. บริการวางระบบ ออกแบบ สร้าง ประดิษฐ์ และผลิต </t>
  </si>
  <si>
    <t>ประเภท</t>
  </si>
  <si>
    <t>การให้</t>
  </si>
  <si>
    <t>บริการ</t>
  </si>
  <si>
    <t>ชม.</t>
  </si>
  <si>
    <t>นาที</t>
  </si>
  <si>
    <t>ชั่วโมงบริการ</t>
  </si>
  <si>
    <t>ชม</t>
  </si>
  <si>
    <r>
      <t xml:space="preserve"> เอกสารอ้างอิง</t>
    </r>
    <r>
      <rPr>
        <b/>
        <sz val="14"/>
        <rFont val="Angsana New"/>
        <family val="1"/>
      </rPr>
      <t>ตัวชี้วัดที่ 4.3.3(2)  จำนวนอาจารย์ที่เป็นที่ปรึกษา  เป็นกรรมการวิทยานิพนธ์ภายนอกสถาบันเป็นกรรมการวิชาการและกรรมการวิชาชีพในระดับชาติหรือระดับนานาชาติ</t>
    </r>
  </si>
  <si>
    <t xml:space="preserve">ตัวชี้วัดที่ 3.2.14  รายได้จากกิจกรรมบริการวิชาการ (ล้านบาท)  
</t>
  </si>
  <si>
    <t>e-mail: harunan@eng.psu.ac.th</t>
  </si>
  <si>
    <t>ผศ.พยอม รัตนมณี</t>
  </si>
  <si>
    <t>ü</t>
  </si>
  <si>
    <t>รศ.ดร.อุดมผล พืชน์ไพบูลย์</t>
  </si>
  <si>
    <t>ดร.วรพจน์  ประชาเสรี</t>
  </si>
  <si>
    <t>ดร.ภาสกร  ชัยวิริยะวงศ์</t>
  </si>
  <si>
    <t>รศ.ดร.ชาคริต ทองอุไร</t>
  </si>
  <si>
    <t>ดร.วรรณรัช สันติอมรทัต</t>
  </si>
  <si>
    <t>รศ.ดร.สินชัย กมลภิวงศ์</t>
  </si>
  <si>
    <t>มอ 208.3/044</t>
  </si>
  <si>
    <t>ผศ.ดร.เจริญยุทธ เดชวายุกุล</t>
  </si>
  <si>
    <t>ผศ.คำรณ พิทักษ์</t>
  </si>
  <si>
    <t>รศ.สมชาย ชูโฉม</t>
  </si>
  <si>
    <t>รศ.ดร.สัณห์ชัย กลิ่นพิกุล</t>
  </si>
  <si>
    <t>มอ 204.2/575</t>
  </si>
  <si>
    <t>รายงานข้อมูลทางวิชาการเรื่องผลกระทบจากการกองเก็บถ่านหิน</t>
  </si>
  <si>
    <t>บริษัท แซดเอ็มซีอุตสาหกรรม จำกัด</t>
  </si>
  <si>
    <t>การตรวจวัดคลื่นเสียงและสั่นสะเทือนจากการระเบิดและตรวจสอบคุณภาพน้ำตามมาตรการการป้องกันและผลกระทบสิ่งแวดล้อม</t>
  </si>
  <si>
    <t>หสม.ผาทองทุ่งสง</t>
  </si>
  <si>
    <t>บริษัท ศิลาอารี จำกัด</t>
  </si>
  <si>
    <t>การตรวจวัดเสียงและความสั่นสะเทือนและตรวจสอบคุณภาพน้ำ</t>
  </si>
  <si>
    <t>การศึกษาวิเคราะห์ความมั่นคงหน้าเหมือง</t>
  </si>
  <si>
    <t>หจก.สินแร่เจริญผล</t>
  </si>
  <si>
    <t>บริษัท ตรังยูซี จำกัด</t>
  </si>
  <si>
    <t>วิทยากรโครงการวิพากย์หลักสูตรอุตสาหกรรมบัณฑิต  คณะวิศวกรรมศาสตร์</t>
  </si>
  <si>
    <t>คณะวิศวกรรมศาสตร์ มหาวิทยาลัย
เทคโนโลยีราชมงคลศรีวิชัย</t>
  </si>
  <si>
    <t>College of  Electrical Engineering
 &amp; Computer Science Nation Ilan
University ประเทศใต้หวัน</t>
  </si>
  <si>
    <t>ภาควิชาวิศวกรรมเครื่องกล 
คณะวิศวกรรมศาสตร์</t>
  </si>
  <si>
    <t>วารสารสงขลานครินทร์</t>
  </si>
  <si>
    <t>8-14 ก.ย.51</t>
  </si>
  <si>
    <t>คณะกรรมการประจำคณะวิศวกรรมศาสตร์ มหาวิทยาลัยเทคโนโลยีราชมงคลศรีวิชัย</t>
  </si>
  <si>
    <t>ภาควิชาวิศวกรรมอุตสาหการ 
คณะวิศวกรรมศาสตร์</t>
  </si>
  <si>
    <t>นักวิชาการข่ายงานวิศวกรรมอุตสาหการทั่วประเทศ</t>
  </si>
  <si>
    <t>ผศ.ดร.กลางเดือน โพชนา</t>
  </si>
  <si>
    <t>ผู้รวบรวมข้อมูล: นายอรุนันต์  หีมชูด</t>
  </si>
  <si>
    <t>บริการเครื่องพิมพ์ของฝ่ายคอมพิวเตอร์ฯ</t>
  </si>
  <si>
    <t>บริการห้องปฏิบัติการคอมพิวเตอร์</t>
  </si>
  <si>
    <t>โครงการบริการวิชาการแก่สังคมและชุมชน เรื่อง พลังงานทดแทนเพื่อเยาวชน</t>
  </si>
  <si>
    <t>1 -30 ต.ค.50</t>
  </si>
  <si>
    <t>1-31 ม.ค.51</t>
  </si>
  <si>
    <t>1-30 เม.ย.51</t>
  </si>
  <si>
    <t>1-31 พ.ค.51</t>
  </si>
  <si>
    <t>1 -30 พ.ย.50</t>
  </si>
  <si>
    <t>2 ต.ค.50-31 มี.ค.51</t>
  </si>
  <si>
    <t>8 มี.ค.51-5 เม.ย.51</t>
  </si>
  <si>
    <t>14 ธ.ค.50-7 ม.ค.51</t>
  </si>
  <si>
    <t>17 ก.ค.50-31 พ.ย.51</t>
  </si>
  <si>
    <t>15 พ.ย.48-14 พ.ย.50</t>
  </si>
  <si>
    <t>20 ธ.ค.49-31 มี.ค.51</t>
  </si>
  <si>
    <t>วิศวกร สถาปนิก ผู้เกี่ยวข้องฯ</t>
  </si>
  <si>
    <t>14 ม.ค.50-15 พ.ย.50</t>
  </si>
  <si>
    <t>27-31 มี.ค. 51</t>
  </si>
  <si>
    <t>มอ208.2/015</t>
  </si>
  <si>
    <t>มอ 200/3920</t>
  </si>
  <si>
    <t>มอ 208.2/035</t>
  </si>
  <si>
    <t>มอ 243/107</t>
  </si>
  <si>
    <t>มอ 208.1/030</t>
  </si>
  <si>
    <t>มอ 208.1/182</t>
  </si>
  <si>
    <t>มอ 210/446</t>
  </si>
  <si>
    <t>มอ 200/0045</t>
  </si>
  <si>
    <t>มอ 243/014</t>
  </si>
  <si>
    <t>มอ200/2340</t>
  </si>
  <si>
    <t>ศธ 0521/0383</t>
  </si>
  <si>
    <t>ศธ 0521.1.10/976</t>
  </si>
  <si>
    <t>ศธ 0521.1.10/092</t>
  </si>
  <si>
    <t>มอ 200 / 3139
8 ต.ค. 50</t>
  </si>
  <si>
    <t>ศธ 0521.1.10 / 1028
5 พ.ย. 50</t>
  </si>
  <si>
    <t>ศธ 0521.1.10 / 1055
15 พ.ย. 50</t>
  </si>
  <si>
    <t>ศธ 0521.1.10 / 1117
6 ธ.ค. 50</t>
  </si>
  <si>
    <t>มอ 200 / 4146
12 ธ.ค. 50</t>
  </si>
  <si>
    <t>มอ 200 / 4248
27 ธ.ค. 50</t>
  </si>
  <si>
    <t>มอ 208.1 / 014
16 ม.ค. 51</t>
  </si>
  <si>
    <t>ศธ 0521.1.10 / 090
17 ม.ค. 51</t>
  </si>
  <si>
    <t>ศธ 0521.1.10 /  
17 ม.ค. 51</t>
  </si>
  <si>
    <t>ม.อ. 208.1 / 049
1 ก.พ. 51</t>
  </si>
  <si>
    <t>ศธ 0521.1.10 / 167 
11 ก.พ. 51</t>
  </si>
  <si>
    <t>ศธ 0521.1.10/ 168
11 ก.พ. 51</t>
  </si>
  <si>
    <t>ศธ 0521.1.10/ 226
29 ก.พ. 51</t>
  </si>
  <si>
    <t>ม.อ. 208.1 / 096
3 มี.ค. 51</t>
  </si>
  <si>
    <t>ม.อ. 208.1 / 099
4 มี.ค. 51</t>
  </si>
  <si>
    <t>ศธ 0521.1.10 / 267    7  มี.ค. 51</t>
  </si>
  <si>
    <t>ศธ 0521.1.10 / 288    14 มี.ค. 51</t>
  </si>
  <si>
    <t>ม.อ. 208.1 / 117
21 มี.ค. 51</t>
  </si>
  <si>
    <t>ศธ 0521.1.10 / 338 
26 มี.ค. 51</t>
  </si>
  <si>
    <t>ศธ 0521.1.10 / 339 
26 มี.ค. 51</t>
  </si>
  <si>
    <t>ศธ 0521.1.10 / 349
27 มี.ค. 51</t>
  </si>
  <si>
    <t>ศธ 0521.1.10 / 381
4 เม.ย. 51</t>
  </si>
  <si>
    <t>ม.อ. 208.1 / 152
8 เม.ย. 51</t>
  </si>
  <si>
    <t>ศธ 0521.1.10 / 408
10 เม.ย. 51</t>
  </si>
  <si>
    <t>ม.อ. 208.1 / 161
18 เม.ย. 51</t>
  </si>
  <si>
    <t xml:space="preserve">ม.อ. 208.1 / 174
</t>
  </si>
  <si>
    <t>มอ 215/1103</t>
  </si>
  <si>
    <t>รศ.ดร.ชาคริต   ทองอุไร</t>
  </si>
  <si>
    <t>หน.ฝ่ายคอมฯ</t>
  </si>
  <si>
    <t>ดร.พิมพรรณ เกียรติซิมกุล</t>
  </si>
  <si>
    <t>ผศ.ดร.จันทกานต์ ทวีกุล</t>
  </si>
  <si>
    <t>อ.วิวัฒน์  สุทธิวิภากร</t>
  </si>
  <si>
    <t>รศ.ดร.อุดมผล  พืชน์ไพบูลย์</t>
  </si>
  <si>
    <t>ผศ.ดร.ศักดิ์ชัย  ปรีชาวีรกุล</t>
  </si>
  <si>
    <t>ดร.ชัยศรี   สุขสาโรจน์</t>
  </si>
  <si>
    <t>ผศ.ดร.นิกร  ศิริวงศ์ไพศาล</t>
  </si>
  <si>
    <t>ผศ.สาวิตร์ ตัณฑนุช</t>
  </si>
  <si>
    <t>รศ.ดร.วรวุธ วิสุทธิ์เมธางกูร</t>
  </si>
  <si>
    <t>รศ.ดร.อุดมผล   พืชน์ไพบูลย์</t>
  </si>
  <si>
    <t>อ.จรีรัตน์  สกุลรัตน์</t>
  </si>
  <si>
    <t>รศ.สมชาย  ชูโฉม</t>
  </si>
  <si>
    <t>รศ.ดร.พิชัย  ธานีรณานนท์</t>
  </si>
  <si>
    <t>ดร.ธีระยุทธ หลีวิจิตร อ.ปรมินทร์ เณรานนท์</t>
  </si>
  <si>
    <t>19-20 ต.ค.50</t>
  </si>
  <si>
    <t>14-25 มี.ค.51</t>
  </si>
  <si>
    <t>26-27 พ.ค.51</t>
  </si>
  <si>
    <t>19 ม.ค.51-6 มี.ค.51</t>
  </si>
  <si>
    <t>2 ก.พ.51-30 มี.ค.51</t>
  </si>
  <si>
    <t>1 พ.ย.49-1 ต.ค.52</t>
  </si>
  <si>
    <t>15 ม.ค.51-3 ก.ย.51</t>
  </si>
  <si>
    <t>6-26 ต.ค.50</t>
  </si>
  <si>
    <t>1 ก.ย.49-26 ต.ค.50</t>
  </si>
  <si>
    <t>26-27 ก.พ.51</t>
  </si>
  <si>
    <t>27-31 มี.ค.51</t>
  </si>
  <si>
    <t>16-17 พ.ค.51</t>
  </si>
  <si>
    <t>20-23 พ.ค.51</t>
  </si>
  <si>
    <t>14-19 ต.ค.50</t>
  </si>
  <si>
    <t>1-31 ธ.ค.50</t>
  </si>
  <si>
    <t>1-29 ก.พ.51</t>
  </si>
  <si>
    <t>1-31 มี.ค.51</t>
  </si>
  <si>
    <t>1-30 พ.ย.50</t>
  </si>
  <si>
    <t>1-31 ต.ค.50</t>
  </si>
  <si>
    <t>1 ต.ค.50-31 มี.ค.51</t>
  </si>
  <si>
    <t>ฝ่ายคอมพิวเตอร์</t>
  </si>
  <si>
    <t>ศูนย์เครื่องมือภาคเคมี</t>
  </si>
  <si>
    <t>โครงการ IRPUS  I 250A10040</t>
  </si>
  <si>
    <t>นักเรียนมัธยมปลาย</t>
  </si>
  <si>
    <t>ผู้ประกอบการวิสาหกิจขนาดกลางและขนาดย่อม</t>
  </si>
  <si>
    <t>บริษัท  สตาร์พลายวู้ด จำกัด</t>
  </si>
  <si>
    <t>โครงการอบรมหลักสูตรเชิงปฏิบัติการไบโอดีเซล รุ่น 6</t>
  </si>
  <si>
    <t>โครงการอบรมหลักสูตรเชิงปฏิบัติการไบโอดีเซล รุ่น 7</t>
  </si>
  <si>
    <t>โครงการฝึกอบรมเรื่อง "การสร้างเว็บไซต์และเว็บเพจสำหรับองค์กรเพื่อการประกอบอาชีพ รุ่นที่ 3"</t>
  </si>
  <si>
    <t>โครงการศึกษาวิจัยและพัฒนาโรงงานต้นแบบการผลิตไบโอดีเซลในเชิงพาณิชย์</t>
  </si>
  <si>
    <t xml:space="preserve">โครงการศึกษาวิจัยและพัฒนาโรงงานต้นแบบการผลิตพลังงานทดแทนไบโอดีเซล </t>
  </si>
  <si>
    <t>โครงการศึกษาผลกระทบสิ่งแวดล้อม โครงการก่อสร้างอาคารเพิ่มเติม โรงพยาบาลวัฒนแพทย์ตรัง(โครงการขอยกเลิกแล้ว 31/03/51)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</si>
</sst>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"/>
    <numFmt numFmtId="208" formatCode="#,##0.000"/>
    <numFmt numFmtId="209" formatCode="0.000000"/>
    <numFmt numFmtId="210" formatCode="0.00000"/>
    <numFmt numFmtId="211" formatCode="0.0000"/>
    <numFmt numFmtId="212" formatCode="0.000"/>
    <numFmt numFmtId="213" formatCode="_-* #,##0.0_-;\-* #,##0.0_-;_-* &quot;-&quot;??_-;_-@_-"/>
    <numFmt numFmtId="214" formatCode="_-* #,##0_-;\-* #,##0_-;_-* &quot;-&quot;??_-;_-@_-"/>
    <numFmt numFmtId="215" formatCode="#,##0.0000"/>
    <numFmt numFmtId="216" formatCode="_-* #,##0.000_-;\-* #,##0.000_-;_-* &quot;-&quot;??_-;_-@_-"/>
    <numFmt numFmtId="217" formatCode="0.00000000"/>
    <numFmt numFmtId="218" formatCode="0.0000000"/>
    <numFmt numFmtId="219" formatCode="0.0"/>
    <numFmt numFmtId="220" formatCode="_-&quot;฿&quot;* #,##0.0_-;\-&quot;฿&quot;* #,##0.0_-;_-&quot;฿&quot;* &quot;-&quot;?_-;_-@_-"/>
    <numFmt numFmtId="221" formatCode="#,##0_ ;\-#,##0\ "/>
    <numFmt numFmtId="222" formatCode="#,##0.00_ ;\-#,##0.00\ "/>
    <numFmt numFmtId="223" formatCode="[$-41E]d\ mmmm\ yyyy"/>
    <numFmt numFmtId="224" formatCode="_(* #,##0.0_);_(* \(#,##0.0\);_(* &quot;-&quot;?_);_(@_)"/>
    <numFmt numFmtId="225" formatCode="0.000000000"/>
    <numFmt numFmtId="226" formatCode="#,##0.00;[Red]#,##0.00"/>
    <numFmt numFmtId="227" formatCode="_-* #,##0.0_-;\-* #,##0.0_-;_-* &quot;-&quot;?_-;_-@_-"/>
    <numFmt numFmtId="228" formatCode="0.00;[Red]0.00"/>
    <numFmt numFmtId="229" formatCode="0.0;[Red]0.0"/>
    <numFmt numFmtId="230" formatCode="0;[Red]0"/>
    <numFmt numFmtId="231" formatCode="[$-107041E]d\ mmm\ yy;@"/>
    <numFmt numFmtId="232" formatCode="[$-101041E]d\ mmm\ yy;@"/>
    <numFmt numFmtId="233" formatCode="mmm\-yyyy"/>
    <numFmt numFmtId="234" formatCode="[$-107041E]d\ mmm\ yyyy;@"/>
    <numFmt numFmtId="235" formatCode="d\ mmm\ bb"/>
    <numFmt numFmtId="236" formatCode="&quot;ใช่&quot;;&quot;ใช่&quot;;&quot;ไม่ใช่&quot;"/>
    <numFmt numFmtId="237" formatCode="&quot;จริง&quot;;&quot;จริง&quot;;&quot;เท็จ&quot;"/>
    <numFmt numFmtId="238" formatCode="&quot;เปิด&quot;;&quot;เปิด&quot;;&quot;ปิด&quot;"/>
    <numFmt numFmtId="239" formatCode="#,##0;\-#,##0;\-"/>
    <numFmt numFmtId="240" formatCode="[$-1070000]d/m/yy;@"/>
    <numFmt numFmtId="241" formatCode="#,##0.00;\-#,##0.00;\-"/>
    <numFmt numFmtId="242" formatCode="_-* #,##0.0000_-;\-* #,##0.0000_-;_-* &quot;-&quot;??_-;_-@_-"/>
    <numFmt numFmtId="243" formatCode="_-* #,##0.000_-;\-* #,##0.000_-;_-* &quot;-&quot;???_-;_-@_-"/>
  </numFmts>
  <fonts count="37">
    <font>
      <sz val="10"/>
      <name val="Arial"/>
      <family val="0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u val="single"/>
      <sz val="14"/>
      <name val="Angsana New"/>
      <family val="1"/>
    </font>
    <font>
      <sz val="12"/>
      <name val="Angsana New"/>
      <family val="1"/>
    </font>
    <font>
      <b/>
      <sz val="14"/>
      <name val="EucrosiaUPC"/>
      <family val="1"/>
    </font>
    <font>
      <sz val="8"/>
      <name val="Arial"/>
      <family val="0"/>
    </font>
    <font>
      <b/>
      <sz val="16"/>
      <name val="Browallia New"/>
      <family val="2"/>
    </font>
    <font>
      <b/>
      <u val="single"/>
      <sz val="12"/>
      <name val="Angsana New"/>
      <family val="1"/>
    </font>
    <font>
      <b/>
      <sz val="12"/>
      <name val="Angsana New"/>
      <family val="1"/>
    </font>
    <font>
      <b/>
      <u val="single"/>
      <sz val="12"/>
      <name val="AngsanaUPC"/>
      <family val="1"/>
    </font>
    <font>
      <sz val="12"/>
      <name val="AngsanaUPC"/>
      <family val="1"/>
    </font>
    <font>
      <sz val="11"/>
      <name val="Angsana New"/>
      <family val="1"/>
    </font>
    <font>
      <sz val="16"/>
      <name val="Angsana New"/>
      <family val="1"/>
    </font>
    <font>
      <b/>
      <sz val="10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ngsana New"/>
      <family val="1"/>
    </font>
    <font>
      <b/>
      <sz val="16"/>
      <name val="Angsana New"/>
      <family val="1"/>
    </font>
    <font>
      <sz val="10"/>
      <name val="Angsana New"/>
      <family val="1"/>
    </font>
    <font>
      <sz val="14"/>
      <color indexed="13"/>
      <name val="AngsanaUPC"/>
      <family val="1"/>
    </font>
    <font>
      <b/>
      <u val="single"/>
      <sz val="16"/>
      <name val="Angsana New"/>
      <family val="1"/>
    </font>
    <font>
      <sz val="14"/>
      <name val="Wingdings"/>
      <family val="0"/>
    </font>
    <font>
      <sz val="14"/>
      <name val="Cordia New"/>
      <family val="2"/>
    </font>
    <font>
      <sz val="8"/>
      <name val="Tahoma"/>
      <family val="2"/>
    </font>
    <font>
      <b/>
      <sz val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sz val="14"/>
      <color indexed="12"/>
      <name val="Angsana New"/>
      <family val="1"/>
    </font>
    <font>
      <b/>
      <i/>
      <sz val="16"/>
      <name val="Angsana New"/>
      <family val="1"/>
    </font>
    <font>
      <i/>
      <sz val="16"/>
      <name val="Angsana New"/>
      <family val="1"/>
    </font>
    <font>
      <sz val="14"/>
      <color indexed="10"/>
      <name val="Angsana New"/>
      <family val="1"/>
    </font>
    <font>
      <sz val="11"/>
      <color indexed="8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5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4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4" fontId="4" fillId="0" borderId="2" xfId="0" applyNumberFormat="1" applyFont="1" applyBorder="1" applyAlignment="1">
      <alignment horizontal="center"/>
    </xf>
    <xf numFmtId="0" fontId="4" fillId="2" borderId="3" xfId="0" applyFont="1" applyFill="1" applyBorder="1" applyAlignment="1">
      <alignment/>
    </xf>
    <xf numFmtId="4" fontId="4" fillId="2" borderId="4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41" fontId="4" fillId="2" borderId="4" xfId="19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/>
    </xf>
    <xf numFmtId="0" fontId="5" fillId="0" borderId="6" xfId="0" applyFont="1" applyBorder="1" applyAlignment="1">
      <alignment/>
    </xf>
    <xf numFmtId="4" fontId="5" fillId="0" borderId="7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41" fontId="5" fillId="0" borderId="7" xfId="19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1" fontId="5" fillId="0" borderId="10" xfId="19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41" fontId="5" fillId="0" borderId="13" xfId="19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4" fontId="5" fillId="2" borderId="4" xfId="0" applyNumberFormat="1" applyFont="1" applyFill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41" fontId="5" fillId="0" borderId="7" xfId="19" applyNumberFormat="1" applyFont="1" applyBorder="1" applyAlignment="1">
      <alignment horizontal="right"/>
    </xf>
    <xf numFmtId="43" fontId="5" fillId="0" borderId="10" xfId="19" applyFont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1" fontId="5" fillId="0" borderId="13" xfId="19" applyNumberFormat="1" applyFont="1" applyFill="1" applyBorder="1" applyAlignment="1">
      <alignment horizontal="right"/>
    </xf>
    <xf numFmtId="214" fontId="5" fillId="0" borderId="13" xfId="19" applyNumberFormat="1" applyFont="1" applyFill="1" applyBorder="1" applyAlignment="1">
      <alignment horizontal="right"/>
    </xf>
    <xf numFmtId="43" fontId="5" fillId="0" borderId="13" xfId="19" applyFont="1" applyBorder="1" applyAlignment="1">
      <alignment horizontal="right"/>
    </xf>
    <xf numFmtId="41" fontId="4" fillId="2" borderId="4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4" fontId="5" fillId="0" borderId="2" xfId="0" applyNumberFormat="1" applyFont="1" applyBorder="1" applyAlignment="1">
      <alignment horizontal="right"/>
    </xf>
    <xf numFmtId="41" fontId="5" fillId="0" borderId="2" xfId="0" applyNumberFormat="1" applyFont="1" applyBorder="1" applyAlignment="1">
      <alignment horizontal="right"/>
    </xf>
    <xf numFmtId="41" fontId="5" fillId="0" borderId="7" xfId="0" applyNumberFormat="1" applyFont="1" applyBorder="1" applyAlignment="1">
      <alignment horizontal="right"/>
    </xf>
    <xf numFmtId="41" fontId="5" fillId="0" borderId="13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4" fillId="2" borderId="15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4" fontId="4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41" fontId="4" fillId="2" borderId="2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/>
    </xf>
    <xf numFmtId="4" fontId="5" fillId="2" borderId="17" xfId="0" applyNumberFormat="1" applyFont="1" applyFill="1" applyBorder="1" applyAlignment="1">
      <alignment horizontal="right"/>
    </xf>
    <xf numFmtId="3" fontId="5" fillId="2" borderId="17" xfId="0" applyNumberFormat="1" applyFont="1" applyFill="1" applyBorder="1" applyAlignment="1">
      <alignment horizontal="right"/>
    </xf>
    <xf numFmtId="41" fontId="5" fillId="2" borderId="17" xfId="0" applyNumberFormat="1" applyFont="1" applyFill="1" applyBorder="1" applyAlignment="1">
      <alignment horizontal="right"/>
    </xf>
    <xf numFmtId="0" fontId="5" fillId="3" borderId="18" xfId="0" applyFont="1" applyFill="1" applyBorder="1" applyAlignment="1">
      <alignment/>
    </xf>
    <xf numFmtId="41" fontId="5" fillId="0" borderId="13" xfId="0" applyNumberFormat="1" applyFont="1" applyBorder="1" applyAlignment="1">
      <alignment horizontal="right"/>
    </xf>
    <xf numFmtId="0" fontId="5" fillId="3" borderId="5" xfId="0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41" fontId="5" fillId="0" borderId="17" xfId="0" applyNumberFormat="1" applyFont="1" applyFill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1" fontId="5" fillId="0" borderId="19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0" fontId="5" fillId="0" borderId="6" xfId="0" applyFont="1" applyFill="1" applyBorder="1" applyAlignment="1">
      <alignment/>
    </xf>
    <xf numFmtId="41" fontId="5" fillId="0" borderId="7" xfId="0" applyNumberFormat="1" applyFont="1" applyFill="1" applyBorder="1" applyAlignment="1">
      <alignment horizontal="right"/>
    </xf>
    <xf numFmtId="41" fontId="5" fillId="0" borderId="20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41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1" fontId="4" fillId="2" borderId="4" xfId="0" applyNumberFormat="1" applyFont="1" applyFill="1" applyBorder="1" applyAlignment="1">
      <alignment horizontal="right"/>
    </xf>
    <xf numFmtId="41" fontId="5" fillId="2" borderId="4" xfId="0" applyNumberFormat="1" applyFont="1" applyFill="1" applyBorder="1" applyAlignment="1">
      <alignment horizontal="right"/>
    </xf>
    <xf numFmtId="0" fontId="5" fillId="3" borderId="0" xfId="0" applyFont="1" applyFill="1" applyAlignment="1">
      <alignment/>
    </xf>
    <xf numFmtId="41" fontId="5" fillId="0" borderId="9" xfId="0" applyNumberFormat="1" applyFont="1" applyBorder="1" applyAlignment="1">
      <alignment horizontal="right"/>
    </xf>
    <xf numFmtId="41" fontId="5" fillId="0" borderId="11" xfId="0" applyNumberFormat="1" applyFont="1" applyBorder="1" applyAlignment="1">
      <alignment horizontal="right"/>
    </xf>
    <xf numFmtId="227" fontId="5" fillId="0" borderId="10" xfId="0" applyNumberFormat="1" applyFont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0" borderId="21" xfId="0" applyFont="1" applyBorder="1" applyAlignment="1">
      <alignment/>
    </xf>
    <xf numFmtId="41" fontId="5" fillId="0" borderId="22" xfId="0" applyNumberFormat="1" applyFont="1" applyBorder="1" applyAlignment="1">
      <alignment horizontal="right"/>
    </xf>
    <xf numFmtId="0" fontId="5" fillId="0" borderId="23" xfId="0" applyFont="1" applyBorder="1" applyAlignment="1">
      <alignment/>
    </xf>
    <xf numFmtId="49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24" xfId="0" applyFont="1" applyBorder="1" applyAlignment="1">
      <alignment/>
    </xf>
    <xf numFmtId="4" fontId="5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10" fillId="0" borderId="0" xfId="0" applyFont="1" applyAlignment="1">
      <alignment horizontal="left"/>
    </xf>
    <xf numFmtId="3" fontId="4" fillId="2" borderId="4" xfId="0" applyNumberFormat="1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" fillId="4" borderId="0" xfId="29" applyFont="1" applyFill="1">
      <alignment/>
      <protection/>
    </xf>
    <xf numFmtId="0" fontId="4" fillId="4" borderId="5" xfId="29" applyFont="1" applyFill="1" applyBorder="1">
      <alignment/>
      <protection/>
    </xf>
    <xf numFmtId="0" fontId="4" fillId="0" borderId="0" xfId="0" applyFont="1" applyAlignment="1">
      <alignment/>
    </xf>
    <xf numFmtId="0" fontId="16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2" borderId="3" xfId="0" applyFont="1" applyFill="1" applyBorder="1" applyAlignment="1">
      <alignment/>
    </xf>
    <xf numFmtId="43" fontId="4" fillId="2" borderId="4" xfId="0" applyNumberFormat="1" applyFont="1" applyFill="1" applyBorder="1" applyAlignment="1">
      <alignment horizontal="right"/>
    </xf>
    <xf numFmtId="43" fontId="5" fillId="0" borderId="10" xfId="0" applyNumberFormat="1" applyFont="1" applyBorder="1" applyAlignment="1">
      <alignment horizontal="right"/>
    </xf>
    <xf numFmtId="41" fontId="5" fillId="0" borderId="10" xfId="0" applyNumberFormat="1" applyFont="1" applyFill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43" fontId="5" fillId="0" borderId="10" xfId="0" applyNumberFormat="1" applyFont="1" applyFill="1" applyBorder="1" applyAlignment="1">
      <alignment horizontal="right"/>
    </xf>
    <xf numFmtId="41" fontId="5" fillId="0" borderId="9" xfId="0" applyNumberFormat="1" applyFont="1" applyFill="1" applyBorder="1" applyAlignment="1">
      <alignment horizontal="right"/>
    </xf>
    <xf numFmtId="41" fontId="5" fillId="0" borderId="10" xfId="0" applyNumberFormat="1" applyFont="1" applyFill="1" applyBorder="1" applyAlignment="1">
      <alignment horizontal="right"/>
    </xf>
    <xf numFmtId="0" fontId="4" fillId="2" borderId="26" xfId="0" applyFont="1" applyFill="1" applyBorder="1" applyAlignment="1">
      <alignment/>
    </xf>
    <xf numFmtId="43" fontId="4" fillId="2" borderId="1" xfId="0" applyNumberFormat="1" applyFont="1" applyFill="1" applyBorder="1" applyAlignment="1">
      <alignment horizontal="right"/>
    </xf>
    <xf numFmtId="41" fontId="4" fillId="2" borderId="26" xfId="0" applyNumberFormat="1" applyFont="1" applyFill="1" applyBorder="1" applyAlignment="1">
      <alignment horizontal="right"/>
    </xf>
    <xf numFmtId="41" fontId="4" fillId="2" borderId="1" xfId="0" applyNumberFormat="1" applyFont="1" applyFill="1" applyBorder="1" applyAlignment="1">
      <alignment horizontal="right"/>
    </xf>
    <xf numFmtId="43" fontId="5" fillId="2" borderId="1" xfId="0" applyNumberFormat="1" applyFont="1" applyFill="1" applyBorder="1" applyAlignment="1">
      <alignment horizontal="right"/>
    </xf>
    <xf numFmtId="43" fontId="4" fillId="2" borderId="2" xfId="0" applyNumberFormat="1" applyFont="1" applyFill="1" applyBorder="1" applyAlignment="1">
      <alignment horizontal="right"/>
    </xf>
    <xf numFmtId="43" fontId="5" fillId="2" borderId="17" xfId="0" applyNumberFormat="1" applyFont="1" applyFill="1" applyBorder="1" applyAlignment="1">
      <alignment horizontal="right"/>
    </xf>
    <xf numFmtId="41" fontId="5" fillId="2" borderId="16" xfId="0" applyNumberFormat="1" applyFont="1" applyFill="1" applyBorder="1" applyAlignment="1">
      <alignment horizontal="right"/>
    </xf>
    <xf numFmtId="43" fontId="5" fillId="0" borderId="11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43" fontId="5" fillId="0" borderId="19" xfId="0" applyNumberFormat="1" applyFont="1" applyBorder="1" applyAlignment="1">
      <alignment horizontal="right"/>
    </xf>
    <xf numFmtId="43" fontId="5" fillId="0" borderId="20" xfId="0" applyNumberFormat="1" applyFont="1" applyBorder="1" applyAlignment="1">
      <alignment horizontal="right"/>
    </xf>
    <xf numFmtId="0" fontId="4" fillId="5" borderId="3" xfId="29" applyFont="1" applyFill="1" applyBorder="1">
      <alignment/>
      <protection/>
    </xf>
    <xf numFmtId="43" fontId="4" fillId="5" borderId="4" xfId="29" applyNumberFormat="1" applyFont="1" applyFill="1" applyBorder="1" applyAlignment="1">
      <alignment horizontal="right"/>
      <protection/>
    </xf>
    <xf numFmtId="41" fontId="4" fillId="5" borderId="4" xfId="29" applyNumberFormat="1" applyFont="1" applyFill="1" applyBorder="1" applyAlignment="1">
      <alignment horizontal="right"/>
      <protection/>
    </xf>
    <xf numFmtId="43" fontId="4" fillId="5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43" fontId="5" fillId="0" borderId="10" xfId="0" applyNumberFormat="1" applyFont="1" applyBorder="1" applyAlignment="1">
      <alignment horizontal="right" vertical="top"/>
    </xf>
    <xf numFmtId="41" fontId="5" fillId="0" borderId="10" xfId="0" applyNumberFormat="1" applyFont="1" applyBorder="1" applyAlignment="1">
      <alignment horizontal="right" vertical="top"/>
    </xf>
    <xf numFmtId="41" fontId="5" fillId="0" borderId="11" xfId="0" applyNumberFormat="1" applyFont="1" applyBorder="1" applyAlignment="1">
      <alignment horizontal="right" vertical="top"/>
    </xf>
    <xf numFmtId="0" fontId="4" fillId="0" borderId="9" xfId="0" applyFont="1" applyBorder="1" applyAlignment="1">
      <alignment/>
    </xf>
    <xf numFmtId="0" fontId="4" fillId="3" borderId="0" xfId="0" applyFont="1" applyFill="1" applyBorder="1" applyAlignment="1">
      <alignment/>
    </xf>
    <xf numFmtId="0" fontId="5" fillId="4" borderId="0" xfId="29" applyFont="1" applyFill="1" applyBorder="1">
      <alignment/>
      <protection/>
    </xf>
    <xf numFmtId="0" fontId="4" fillId="4" borderId="0" xfId="29" applyFont="1" applyFill="1" applyBorder="1">
      <alignment/>
      <protection/>
    </xf>
    <xf numFmtId="227" fontId="5" fillId="0" borderId="19" xfId="0" applyNumberFormat="1" applyFont="1" applyBorder="1" applyAlignment="1">
      <alignment horizontal="right"/>
    </xf>
    <xf numFmtId="41" fontId="5" fillId="0" borderId="25" xfId="0" applyNumberFormat="1" applyFont="1" applyBorder="1" applyAlignment="1">
      <alignment horizontal="right"/>
    </xf>
    <xf numFmtId="41" fontId="5" fillId="0" borderId="28" xfId="0" applyNumberFormat="1" applyFont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41" fontId="5" fillId="2" borderId="1" xfId="0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/>
    </xf>
    <xf numFmtId="227" fontId="4" fillId="2" borderId="7" xfId="0" applyNumberFormat="1" applyFont="1" applyFill="1" applyBorder="1" applyAlignment="1">
      <alignment horizontal="right"/>
    </xf>
    <xf numFmtId="41" fontId="4" fillId="2" borderId="7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4" fontId="5" fillId="0" borderId="4" xfId="0" applyNumberFormat="1" applyFont="1" applyBorder="1" applyAlignment="1">
      <alignment horizontal="right"/>
    </xf>
    <xf numFmtId="41" fontId="5" fillId="0" borderId="4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1" fontId="5" fillId="0" borderId="10" xfId="19" applyNumberFormat="1" applyFont="1" applyFill="1" applyBorder="1" applyAlignment="1">
      <alignment horizontal="right"/>
    </xf>
    <xf numFmtId="214" fontId="5" fillId="0" borderId="10" xfId="19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41" fontId="5" fillId="0" borderId="19" xfId="19" applyNumberFormat="1" applyFont="1" applyFill="1" applyBorder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5" fillId="3" borderId="15" xfId="0" applyFont="1" applyFill="1" applyBorder="1" applyAlignment="1">
      <alignment/>
    </xf>
    <xf numFmtId="0" fontId="4" fillId="0" borderId="2" xfId="29" applyFont="1" applyBorder="1">
      <alignment/>
      <protection/>
    </xf>
    <xf numFmtId="0" fontId="5" fillId="0" borderId="0" xfId="29" applyFont="1" applyBorder="1">
      <alignment/>
      <protection/>
    </xf>
    <xf numFmtId="43" fontId="4" fillId="0" borderId="10" xfId="0" applyNumberFormat="1" applyFont="1" applyBorder="1" applyAlignment="1">
      <alignment horizontal="right"/>
    </xf>
    <xf numFmtId="41" fontId="5" fillId="0" borderId="19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3" xfId="0" applyFont="1" applyBorder="1" applyAlignment="1">
      <alignment/>
    </xf>
    <xf numFmtId="41" fontId="5" fillId="0" borderId="4" xfId="0" applyNumberFormat="1" applyFont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0" fontId="5" fillId="0" borderId="19" xfId="0" applyFont="1" applyBorder="1" applyAlignment="1">
      <alignment/>
    </xf>
    <xf numFmtId="43" fontId="5" fillId="0" borderId="28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4" fontId="5" fillId="0" borderId="17" xfId="0" applyNumberFormat="1" applyFont="1" applyBorder="1" applyAlignment="1">
      <alignment horizontal="right"/>
    </xf>
    <xf numFmtId="41" fontId="5" fillId="0" borderId="17" xfId="19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41" fontId="5" fillId="0" borderId="2" xfId="19" applyNumberFormat="1" applyFont="1" applyBorder="1" applyAlignment="1">
      <alignment horizontal="right"/>
    </xf>
    <xf numFmtId="43" fontId="5" fillId="0" borderId="2" xfId="0" applyNumberFormat="1" applyFont="1" applyFill="1" applyBorder="1" applyAlignment="1">
      <alignment horizontal="right"/>
    </xf>
    <xf numFmtId="41" fontId="5" fillId="0" borderId="15" xfId="0" applyNumberFormat="1" applyFont="1" applyFill="1" applyBorder="1" applyAlignment="1">
      <alignment horizontal="right"/>
    </xf>
    <xf numFmtId="41" fontId="5" fillId="0" borderId="15" xfId="0" applyNumberFormat="1" applyFont="1" applyFill="1" applyBorder="1" applyAlignment="1">
      <alignment horizontal="center"/>
    </xf>
    <xf numFmtId="41" fontId="5" fillId="0" borderId="27" xfId="0" applyNumberFormat="1" applyFont="1" applyFill="1" applyBorder="1" applyAlignment="1">
      <alignment horizontal="center"/>
    </xf>
    <xf numFmtId="41" fontId="5" fillId="0" borderId="2" xfId="0" applyNumberFormat="1" applyFont="1" applyFill="1" applyBorder="1" applyAlignment="1">
      <alignment horizontal="right"/>
    </xf>
    <xf numFmtId="43" fontId="5" fillId="0" borderId="2" xfId="0" applyNumberFormat="1" applyFont="1" applyBorder="1" applyAlignment="1">
      <alignment horizontal="righ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/>
    </xf>
    <xf numFmtId="43" fontId="1" fillId="2" borderId="4" xfId="0" applyNumberFormat="1" applyFont="1" applyFill="1" applyBorder="1" applyAlignment="1">
      <alignment/>
    </xf>
    <xf numFmtId="43" fontId="1" fillId="2" borderId="4" xfId="19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25" xfId="0" applyFont="1" applyBorder="1" applyAlignment="1">
      <alignment/>
    </xf>
    <xf numFmtId="43" fontId="2" fillId="0" borderId="1" xfId="0" applyNumberFormat="1" applyFont="1" applyBorder="1" applyAlignment="1">
      <alignment/>
    </xf>
    <xf numFmtId="43" fontId="2" fillId="0" borderId="19" xfId="19" applyNumberFormat="1" applyFont="1" applyBorder="1" applyAlignment="1">
      <alignment/>
    </xf>
    <xf numFmtId="43" fontId="2" fillId="0" borderId="1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43" fontId="2" fillId="0" borderId="10" xfId="0" applyNumberFormat="1" applyFont="1" applyBorder="1" applyAlignment="1">
      <alignment/>
    </xf>
    <xf numFmtId="43" fontId="2" fillId="0" borderId="10" xfId="19" applyNumberFormat="1" applyFont="1" applyFill="1" applyBorder="1" applyAlignment="1">
      <alignment/>
    </xf>
    <xf numFmtId="43" fontId="2" fillId="0" borderId="20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43" fontId="2" fillId="0" borderId="2" xfId="0" applyNumberFormat="1" applyFont="1" applyFill="1" applyBorder="1" applyAlignment="1">
      <alignment/>
    </xf>
    <xf numFmtId="43" fontId="2" fillId="0" borderId="10" xfId="19" applyNumberFormat="1" applyFont="1" applyBorder="1" applyAlignment="1">
      <alignment/>
    </xf>
    <xf numFmtId="0" fontId="2" fillId="0" borderId="15" xfId="0" applyFont="1" applyBorder="1" applyAlignment="1">
      <alignment/>
    </xf>
    <xf numFmtId="43" fontId="2" fillId="0" borderId="17" xfId="0" applyNumberFormat="1" applyFont="1" applyBorder="1" applyAlignment="1">
      <alignment/>
    </xf>
    <xf numFmtId="43" fontId="2" fillId="0" borderId="2" xfId="19" applyNumberFormat="1" applyFont="1" applyBorder="1" applyAlignment="1">
      <alignment/>
    </xf>
    <xf numFmtId="43" fontId="2" fillId="0" borderId="13" xfId="0" applyNumberFormat="1" applyFont="1" applyFill="1" applyBorder="1" applyAlignment="1">
      <alignment/>
    </xf>
    <xf numFmtId="43" fontId="2" fillId="0" borderId="17" xfId="0" applyNumberFormat="1" applyFont="1" applyFill="1" applyBorder="1" applyAlignment="1">
      <alignment/>
    </xf>
    <xf numFmtId="43" fontId="2" fillId="0" borderId="19" xfId="19" applyNumberFormat="1" applyFont="1" applyFill="1" applyBorder="1" applyAlignment="1">
      <alignment/>
    </xf>
    <xf numFmtId="43" fontId="2" fillId="0" borderId="7" xfId="0" applyNumberFormat="1" applyFont="1" applyFill="1" applyBorder="1" applyAlignment="1">
      <alignment/>
    </xf>
    <xf numFmtId="43" fontId="2" fillId="0" borderId="4" xfId="0" applyNumberFormat="1" applyFont="1" applyBorder="1" applyAlignment="1">
      <alignment/>
    </xf>
    <xf numFmtId="43" fontId="2" fillId="0" borderId="4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43" fontId="2" fillId="0" borderId="7" xfId="0" applyNumberFormat="1" applyFont="1" applyBorder="1" applyAlignment="1">
      <alignment/>
    </xf>
    <xf numFmtId="43" fontId="2" fillId="0" borderId="7" xfId="19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3" fontId="2" fillId="0" borderId="13" xfId="0" applyNumberFormat="1" applyFont="1" applyBorder="1" applyAlignment="1">
      <alignment/>
    </xf>
    <xf numFmtId="43" fontId="2" fillId="0" borderId="13" xfId="19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1" fillId="2" borderId="26" xfId="0" applyFont="1" applyFill="1" applyBorder="1" applyAlignment="1">
      <alignment/>
    </xf>
    <xf numFmtId="43" fontId="2" fillId="2" borderId="1" xfId="0" applyNumberFormat="1" applyFont="1" applyFill="1" applyBorder="1" applyAlignment="1">
      <alignment/>
    </xf>
    <xf numFmtId="43" fontId="2" fillId="2" borderId="1" xfId="19" applyNumberFormat="1" applyFont="1" applyFill="1" applyBorder="1" applyAlignment="1">
      <alignment/>
    </xf>
    <xf numFmtId="43" fontId="2" fillId="2" borderId="26" xfId="19" applyNumberFormat="1" applyFont="1" applyFill="1" applyBorder="1" applyAlignment="1">
      <alignment/>
    </xf>
    <xf numFmtId="43" fontId="1" fillId="2" borderId="1" xfId="0" applyNumberFormat="1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43" fontId="1" fillId="2" borderId="2" xfId="0" applyNumberFormat="1" applyFont="1" applyFill="1" applyBorder="1" applyAlignment="1">
      <alignment/>
    </xf>
    <xf numFmtId="43" fontId="1" fillId="2" borderId="2" xfId="19" applyNumberFormat="1" applyFont="1" applyFill="1" applyBorder="1" applyAlignment="1">
      <alignment/>
    </xf>
    <xf numFmtId="43" fontId="1" fillId="2" borderId="15" xfId="19" applyNumberFormat="1" applyFont="1" applyFill="1" applyBorder="1" applyAlignment="1">
      <alignment/>
    </xf>
    <xf numFmtId="43" fontId="1" fillId="2" borderId="27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43" fontId="2" fillId="2" borderId="17" xfId="0" applyNumberFormat="1" applyFont="1" applyFill="1" applyBorder="1" applyAlignment="1">
      <alignment/>
    </xf>
    <xf numFmtId="43" fontId="2" fillId="2" borderId="17" xfId="19" applyNumberFormat="1" applyFont="1" applyFill="1" applyBorder="1" applyAlignment="1">
      <alignment/>
    </xf>
    <xf numFmtId="43" fontId="2" fillId="2" borderId="16" xfId="19" applyNumberFormat="1" applyFont="1" applyFill="1" applyBorder="1" applyAlignment="1">
      <alignment/>
    </xf>
    <xf numFmtId="43" fontId="1" fillId="2" borderId="17" xfId="0" applyNumberFormat="1" applyFont="1" applyFill="1" applyBorder="1" applyAlignment="1">
      <alignment/>
    </xf>
    <xf numFmtId="0" fontId="2" fillId="2" borderId="18" xfId="0" applyFont="1" applyFill="1" applyBorder="1" applyAlignment="1">
      <alignment/>
    </xf>
    <xf numFmtId="43" fontId="14" fillId="0" borderId="0" xfId="19" applyNumberFormat="1" applyFont="1" applyAlignment="1">
      <alignment/>
    </xf>
    <xf numFmtId="0" fontId="23" fillId="0" borderId="0" xfId="0" applyFont="1" applyAlignment="1">
      <alignment/>
    </xf>
    <xf numFmtId="43" fontId="2" fillId="0" borderId="13" xfId="19" applyNumberFormat="1" applyFont="1" applyBorder="1" applyAlignment="1">
      <alignment/>
    </xf>
    <xf numFmtId="0" fontId="2" fillId="2" borderId="0" xfId="0" applyFont="1" applyFill="1" applyAlignment="1">
      <alignment/>
    </xf>
    <xf numFmtId="43" fontId="2" fillId="0" borderId="19" xfId="0" applyNumberFormat="1" applyFont="1" applyBorder="1" applyAlignment="1">
      <alignment/>
    </xf>
    <xf numFmtId="43" fontId="2" fillId="0" borderId="20" xfId="0" applyNumberFormat="1" applyFont="1" applyBorder="1" applyAlignment="1">
      <alignment/>
    </xf>
    <xf numFmtId="43" fontId="2" fillId="0" borderId="20" xfId="19" applyNumberFormat="1" applyFont="1" applyBorder="1" applyAlignment="1">
      <alignment/>
    </xf>
    <xf numFmtId="43" fontId="1" fillId="2" borderId="13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Border="1" applyAlignment="1">
      <alignment/>
    </xf>
    <xf numFmtId="0" fontId="1" fillId="6" borderId="7" xfId="29" applyFont="1" applyFill="1" applyBorder="1">
      <alignment/>
      <protection/>
    </xf>
    <xf numFmtId="43" fontId="1" fillId="6" borderId="7" xfId="19" applyNumberFormat="1" applyFont="1" applyFill="1" applyBorder="1" applyAlignment="1">
      <alignment/>
    </xf>
    <xf numFmtId="43" fontId="1" fillId="6" borderId="1" xfId="0" applyNumberFormat="1" applyFont="1" applyFill="1" applyBorder="1" applyAlignment="1">
      <alignment/>
    </xf>
    <xf numFmtId="0" fontId="1" fillId="6" borderId="10" xfId="29" applyFont="1" applyFill="1" applyBorder="1">
      <alignment/>
      <protection/>
    </xf>
    <xf numFmtId="43" fontId="1" fillId="6" borderId="10" xfId="19" applyNumberFormat="1" applyFont="1" applyFill="1" applyBorder="1" applyAlignment="1">
      <alignment/>
    </xf>
    <xf numFmtId="43" fontId="1" fillId="6" borderId="20" xfId="0" applyNumberFormat="1" applyFont="1" applyFill="1" applyBorder="1" applyAlignment="1">
      <alignment/>
    </xf>
    <xf numFmtId="43" fontId="1" fillId="6" borderId="10" xfId="0" applyNumberFormat="1" applyFont="1" applyFill="1" applyBorder="1" applyAlignment="1">
      <alignment/>
    </xf>
    <xf numFmtId="0" fontId="2" fillId="0" borderId="11" xfId="0" applyFont="1" applyBorder="1" applyAlignment="1">
      <alignment vertical="top"/>
    </xf>
    <xf numFmtId="43" fontId="1" fillId="6" borderId="2" xfId="19" applyNumberFormat="1" applyFont="1" applyFill="1" applyBorder="1" applyAlignment="1">
      <alignment/>
    </xf>
    <xf numFmtId="0" fontId="1" fillId="6" borderId="2" xfId="29" applyFont="1" applyFill="1" applyBorder="1">
      <alignment/>
      <protection/>
    </xf>
    <xf numFmtId="43" fontId="1" fillId="6" borderId="13" xfId="0" applyNumberFormat="1" applyFont="1" applyFill="1" applyBorder="1" applyAlignment="1">
      <alignment/>
    </xf>
    <xf numFmtId="43" fontId="1" fillId="6" borderId="17" xfId="0" applyNumberFormat="1" applyFont="1" applyFill="1" applyBorder="1" applyAlignment="1">
      <alignment/>
    </xf>
    <xf numFmtId="0" fontId="1" fillId="5" borderId="4" xfId="29" applyFont="1" applyFill="1" applyBorder="1">
      <alignment/>
      <protection/>
    </xf>
    <xf numFmtId="43" fontId="1" fillId="5" borderId="4" xfId="19" applyNumberFormat="1" applyFont="1" applyFill="1" applyBorder="1" applyAlignment="1">
      <alignment/>
    </xf>
    <xf numFmtId="43" fontId="1" fillId="5" borderId="4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0" fontId="1" fillId="0" borderId="31" xfId="29" applyFont="1" applyFill="1" applyBorder="1">
      <alignment/>
      <protection/>
    </xf>
    <xf numFmtId="228" fontId="1" fillId="0" borderId="31" xfId="19" applyNumberFormat="1" applyFont="1" applyFill="1" applyBorder="1" applyAlignment="1">
      <alignment/>
    </xf>
    <xf numFmtId="43" fontId="1" fillId="0" borderId="31" xfId="19" applyFont="1" applyFill="1" applyBorder="1" applyAlignment="1">
      <alignment/>
    </xf>
    <xf numFmtId="43" fontId="1" fillId="0" borderId="31" xfId="19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1" fillId="0" borderId="0" xfId="29" applyFont="1" applyFill="1" applyBorder="1">
      <alignment/>
      <protection/>
    </xf>
    <xf numFmtId="228" fontId="1" fillId="0" borderId="0" xfId="19" applyNumberFormat="1" applyFont="1" applyFill="1" applyBorder="1" applyAlignment="1">
      <alignment/>
    </xf>
    <xf numFmtId="43" fontId="1" fillId="0" borderId="0" xfId="19" applyFont="1" applyFill="1" applyBorder="1" applyAlignment="1">
      <alignment/>
    </xf>
    <xf numFmtId="43" fontId="1" fillId="0" borderId="0" xfId="19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28" fontId="2" fillId="0" borderId="0" xfId="0" applyNumberFormat="1" applyFont="1" applyBorder="1" applyAlignment="1">
      <alignment/>
    </xf>
    <xf numFmtId="43" fontId="2" fillId="0" borderId="0" xfId="19" applyFont="1" applyAlignment="1">
      <alignment/>
    </xf>
    <xf numFmtId="228" fontId="2" fillId="0" borderId="0" xfId="0" applyNumberFormat="1" applyFont="1" applyAlignment="1">
      <alignment/>
    </xf>
    <xf numFmtId="228" fontId="14" fillId="0" borderId="0" xfId="0" applyNumberFormat="1" applyFont="1" applyAlignment="1">
      <alignment/>
    </xf>
    <xf numFmtId="43" fontId="14" fillId="0" borderId="0" xfId="19" applyFont="1" applyAlignment="1">
      <alignment/>
    </xf>
    <xf numFmtId="2" fontId="14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right"/>
    </xf>
    <xf numFmtId="41" fontId="5" fillId="0" borderId="2" xfId="0" applyNumberFormat="1" applyFont="1" applyFill="1" applyBorder="1" applyAlignment="1">
      <alignment horizontal="right"/>
    </xf>
    <xf numFmtId="227" fontId="5" fillId="0" borderId="2" xfId="0" applyNumberFormat="1" applyFont="1" applyBorder="1" applyAlignment="1">
      <alignment horizontal="right"/>
    </xf>
    <xf numFmtId="43" fontId="2" fillId="0" borderId="2" xfId="0" applyNumberFormat="1" applyFont="1" applyBorder="1" applyAlignment="1">
      <alignment/>
    </xf>
    <xf numFmtId="43" fontId="4" fillId="0" borderId="2" xfId="0" applyNumberFormat="1" applyFont="1" applyFill="1" applyBorder="1" applyAlignment="1">
      <alignment horizontal="right"/>
    </xf>
    <xf numFmtId="41" fontId="4" fillId="0" borderId="2" xfId="0" applyNumberFormat="1" applyFont="1" applyFill="1" applyBorder="1" applyAlignment="1">
      <alignment horizontal="right"/>
    </xf>
    <xf numFmtId="41" fontId="4" fillId="0" borderId="15" xfId="0" applyNumberFormat="1" applyFont="1" applyFill="1" applyBorder="1" applyAlignment="1">
      <alignment horizontal="center"/>
    </xf>
    <xf numFmtId="41" fontId="4" fillId="0" borderId="27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center"/>
    </xf>
    <xf numFmtId="41" fontId="4" fillId="0" borderId="2" xfId="19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27" fontId="4" fillId="0" borderId="19" xfId="0" applyNumberFormat="1" applyFont="1" applyFill="1" applyBorder="1" applyAlignment="1">
      <alignment horizontal="right"/>
    </xf>
    <xf numFmtId="41" fontId="4" fillId="0" borderId="19" xfId="0" applyNumberFormat="1" applyFont="1" applyFill="1" applyBorder="1" applyAlignment="1">
      <alignment horizontal="right"/>
    </xf>
    <xf numFmtId="41" fontId="4" fillId="0" borderId="25" xfId="0" applyNumberFormat="1" applyFont="1" applyFill="1" applyBorder="1" applyAlignment="1">
      <alignment horizontal="right"/>
    </xf>
    <xf numFmtId="41" fontId="4" fillId="0" borderId="28" xfId="0" applyNumberFormat="1" applyFont="1" applyFill="1" applyBorder="1" applyAlignment="1">
      <alignment horizontal="right"/>
    </xf>
    <xf numFmtId="0" fontId="4" fillId="5" borderId="7" xfId="29" applyFont="1" applyFill="1" applyBorder="1">
      <alignment/>
      <protection/>
    </xf>
    <xf numFmtId="2" fontId="4" fillId="5" borderId="7" xfId="29" applyNumberFormat="1" applyFont="1" applyFill="1" applyBorder="1" applyAlignment="1">
      <alignment horizontal="right"/>
      <protection/>
    </xf>
    <xf numFmtId="41" fontId="4" fillId="5" borderId="7" xfId="29" applyNumberFormat="1" applyFont="1" applyFill="1" applyBorder="1" applyAlignment="1">
      <alignment horizontal="right"/>
      <protection/>
    </xf>
    <xf numFmtId="4" fontId="4" fillId="5" borderId="7" xfId="0" applyNumberFormat="1" applyFont="1" applyFill="1" applyBorder="1" applyAlignment="1">
      <alignment horizontal="right"/>
    </xf>
    <xf numFmtId="0" fontId="4" fillId="5" borderId="10" xfId="29" applyFont="1" applyFill="1" applyBorder="1">
      <alignment/>
      <protection/>
    </xf>
    <xf numFmtId="2" fontId="4" fillId="5" borderId="10" xfId="29" applyNumberFormat="1" applyFont="1" applyFill="1" applyBorder="1" applyAlignment="1">
      <alignment horizontal="right"/>
      <protection/>
    </xf>
    <xf numFmtId="41" fontId="4" fillId="5" borderId="10" xfId="29" applyNumberFormat="1" applyFont="1" applyFill="1" applyBorder="1" applyAlignment="1">
      <alignment horizontal="right"/>
      <protection/>
    </xf>
    <xf numFmtId="4" fontId="4" fillId="5" borderId="20" xfId="0" applyNumberFormat="1" applyFont="1" applyFill="1" applyBorder="1" applyAlignment="1">
      <alignment horizontal="right"/>
    </xf>
    <xf numFmtId="0" fontId="4" fillId="5" borderId="2" xfId="29" applyFont="1" applyFill="1" applyBorder="1">
      <alignment/>
      <protection/>
    </xf>
    <xf numFmtId="2" fontId="4" fillId="5" borderId="2" xfId="29" applyNumberFormat="1" applyFont="1" applyFill="1" applyBorder="1" applyAlignment="1">
      <alignment horizontal="right"/>
      <protection/>
    </xf>
    <xf numFmtId="41" fontId="4" fillId="5" borderId="2" xfId="29" applyNumberFormat="1" applyFont="1" applyFill="1" applyBorder="1" applyAlignment="1">
      <alignment horizontal="right"/>
      <protection/>
    </xf>
    <xf numFmtId="0" fontId="4" fillId="2" borderId="32" xfId="29" applyFont="1" applyFill="1" applyBorder="1">
      <alignment/>
      <protection/>
    </xf>
    <xf numFmtId="2" fontId="4" fillId="2" borderId="4" xfId="0" applyNumberFormat="1" applyFont="1" applyFill="1" applyBorder="1" applyAlignment="1">
      <alignment/>
    </xf>
    <xf numFmtId="41" fontId="4" fillId="2" borderId="4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12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4" fillId="5" borderId="19" xfId="29" applyFont="1" applyFill="1" applyBorder="1">
      <alignment/>
      <protection/>
    </xf>
    <xf numFmtId="2" fontId="4" fillId="5" borderId="19" xfId="29" applyNumberFormat="1" applyFont="1" applyFill="1" applyBorder="1" applyAlignment="1">
      <alignment horizontal="right"/>
      <protection/>
    </xf>
    <xf numFmtId="41" fontId="4" fillId="5" borderId="19" xfId="29" applyNumberFormat="1" applyFont="1" applyFill="1" applyBorder="1" applyAlignment="1">
      <alignment horizontal="right"/>
      <protection/>
    </xf>
    <xf numFmtId="0" fontId="4" fillId="5" borderId="20" xfId="29" applyFont="1" applyFill="1" applyBorder="1">
      <alignment/>
      <protection/>
    </xf>
    <xf numFmtId="2" fontId="4" fillId="5" borderId="20" xfId="29" applyNumberFormat="1" applyFont="1" applyFill="1" applyBorder="1" applyAlignment="1">
      <alignment horizontal="right"/>
      <protection/>
    </xf>
    <xf numFmtId="41" fontId="4" fillId="5" borderId="20" xfId="29" applyNumberFormat="1" applyFont="1" applyFill="1" applyBorder="1" applyAlignment="1">
      <alignment horizontal="right"/>
      <protection/>
    </xf>
    <xf numFmtId="0" fontId="7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41" fontId="4" fillId="2" borderId="1" xfId="0" applyNumberFormat="1" applyFont="1" applyFill="1" applyBorder="1" applyAlignment="1">
      <alignment/>
    </xf>
    <xf numFmtId="41" fontId="4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43" fontId="1" fillId="5" borderId="1" xfId="0" applyNumberFormat="1" applyFont="1" applyFill="1" applyBorder="1" applyAlignment="1">
      <alignment/>
    </xf>
    <xf numFmtId="43" fontId="2" fillId="0" borderId="33" xfId="19" applyNumberFormat="1" applyFont="1" applyFill="1" applyBorder="1" applyAlignment="1">
      <alignment/>
    </xf>
    <xf numFmtId="43" fontId="1" fillId="0" borderId="34" xfId="19" applyNumberFormat="1" applyFont="1" applyFill="1" applyBorder="1" applyAlignment="1">
      <alignment/>
    </xf>
    <xf numFmtId="43" fontId="1" fillId="0" borderId="35" xfId="19" applyNumberFormat="1" applyFont="1" applyFill="1" applyBorder="1" applyAlignment="1">
      <alignment/>
    </xf>
    <xf numFmtId="43" fontId="2" fillId="0" borderId="36" xfId="19" applyNumberFormat="1" applyFont="1" applyFill="1" applyBorder="1" applyAlignment="1">
      <alignment/>
    </xf>
    <xf numFmtId="43" fontId="2" fillId="0" borderId="0" xfId="19" applyNumberFormat="1" applyFont="1" applyFill="1" applyBorder="1" applyAlignment="1">
      <alignment/>
    </xf>
    <xf numFmtId="43" fontId="2" fillId="0" borderId="30" xfId="19" applyNumberFormat="1" applyFont="1" applyFill="1" applyBorder="1" applyAlignment="1">
      <alignment/>
    </xf>
    <xf numFmtId="43" fontId="2" fillId="0" borderId="37" xfId="19" applyNumberFormat="1" applyFont="1" applyFill="1" applyBorder="1" applyAlignment="1">
      <alignment/>
    </xf>
    <xf numFmtId="43" fontId="2" fillId="0" borderId="38" xfId="19" applyNumberFormat="1" applyFont="1" applyFill="1" applyBorder="1" applyAlignment="1">
      <alignment/>
    </xf>
    <xf numFmtId="43" fontId="2" fillId="0" borderId="39" xfId="19" applyNumberFormat="1" applyFont="1" applyFill="1" applyBorder="1" applyAlignment="1">
      <alignment/>
    </xf>
    <xf numFmtId="0" fontId="4" fillId="0" borderId="0" xfId="29" applyFont="1" applyFill="1" applyBorder="1">
      <alignment/>
      <protection/>
    </xf>
    <xf numFmtId="2" fontId="4" fillId="0" borderId="0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4" fillId="0" borderId="0" xfId="29" applyFont="1" applyBorder="1">
      <alignment/>
      <protection/>
    </xf>
    <xf numFmtId="43" fontId="4" fillId="0" borderId="0" xfId="29" applyNumberFormat="1" applyFont="1" applyFill="1" applyBorder="1" applyAlignment="1">
      <alignment horizontal="right"/>
      <protection/>
    </xf>
    <xf numFmtId="41" fontId="4" fillId="0" borderId="0" xfId="29" applyNumberFormat="1" applyFont="1" applyFill="1" applyBorder="1" applyAlignment="1">
      <alignment horizontal="right"/>
      <protection/>
    </xf>
    <xf numFmtId="41" fontId="4" fillId="0" borderId="0" xfId="29" applyNumberFormat="1" applyFont="1" applyFill="1" applyBorder="1" applyAlignment="1">
      <alignment horizontal="center"/>
      <protection/>
    </xf>
    <xf numFmtId="43" fontId="4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" fontId="4" fillId="2" borderId="17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center"/>
    </xf>
    <xf numFmtId="41" fontId="4" fillId="2" borderId="17" xfId="19" applyNumberFormat="1" applyFont="1" applyFill="1" applyBorder="1" applyAlignment="1">
      <alignment horizontal="right"/>
    </xf>
    <xf numFmtId="4" fontId="4" fillId="0" borderId="40" xfId="0" applyNumberFormat="1" applyFont="1" applyBorder="1" applyAlignment="1">
      <alignment horizontal="center"/>
    </xf>
    <xf numFmtId="49" fontId="4" fillId="0" borderId="41" xfId="0" applyNumberFormat="1" applyFont="1" applyFill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/>
    </xf>
    <xf numFmtId="49" fontId="4" fillId="0" borderId="4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43" fontId="2" fillId="0" borderId="19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43" fontId="5" fillId="0" borderId="4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231" fontId="5" fillId="0" borderId="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" fontId="5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4" xfId="28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4" xfId="28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41" fontId="5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righ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2" fontId="5" fillId="0" borderId="30" xfId="0" applyNumberFormat="1" applyFont="1" applyBorder="1" applyAlignment="1">
      <alignment horizontal="left"/>
    </xf>
    <xf numFmtId="3" fontId="5" fillId="0" borderId="38" xfId="0" applyNumberFormat="1" applyFont="1" applyBorder="1" applyAlignment="1">
      <alignment horizontal="left"/>
    </xf>
    <xf numFmtId="2" fontId="5" fillId="0" borderId="39" xfId="0" applyNumberFormat="1" applyFont="1" applyBorder="1" applyAlignment="1">
      <alignment horizontal="left"/>
    </xf>
    <xf numFmtId="41" fontId="4" fillId="0" borderId="4" xfId="0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1" fillId="0" borderId="18" xfId="0" applyFont="1" applyBorder="1" applyAlignment="1">
      <alignment vertical="center"/>
    </xf>
    <xf numFmtId="0" fontId="22" fillId="0" borderId="39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16" fillId="0" borderId="0" xfId="0" applyNumberFormat="1" applyFont="1" applyAlignment="1">
      <alignment horizontal="center" vertical="center"/>
    </xf>
    <xf numFmtId="0" fontId="5" fillId="0" borderId="4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4" xfId="28" applyFont="1" applyFill="1" applyBorder="1" applyAlignment="1" applyProtection="1">
      <alignment horizontal="left" vertical="center" wrapText="1"/>
      <protection locked="0"/>
    </xf>
    <xf numFmtId="0" fontId="5" fillId="0" borderId="4" xfId="15" applyFont="1" applyFill="1" applyBorder="1" applyAlignment="1">
      <alignment horizontal="center" vertical="top" wrapText="1"/>
      <protection/>
    </xf>
    <xf numFmtId="0" fontId="16" fillId="0" borderId="4" xfId="15" applyFont="1" applyFill="1" applyBorder="1" applyAlignment="1">
      <alignment horizontal="center" vertical="center"/>
      <protection/>
    </xf>
    <xf numFmtId="0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43" fontId="4" fillId="0" borderId="4" xfId="19" applyNumberFormat="1" applyFont="1" applyFill="1" applyBorder="1" applyAlignment="1">
      <alignment horizontal="right" wrapText="1"/>
    </xf>
    <xf numFmtId="4" fontId="5" fillId="0" borderId="4" xfId="0" applyNumberFormat="1" applyFont="1" applyFill="1" applyBorder="1" applyAlignment="1">
      <alignment horizontal="center" vertical="center" wrapText="1"/>
    </xf>
    <xf numFmtId="17" fontId="5" fillId="0" borderId="4" xfId="28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5" fillId="7" borderId="4" xfId="0" applyFont="1" applyFill="1" applyBorder="1" applyAlignment="1">
      <alignment horizontal="center" vertical="center"/>
    </xf>
    <xf numFmtId="0" fontId="5" fillId="7" borderId="4" xfId="28" applyFont="1" applyFill="1" applyBorder="1" applyAlignment="1" applyProtection="1">
      <alignment horizontal="left" vertical="center" wrapText="1"/>
      <protection locked="0"/>
    </xf>
    <xf numFmtId="231" fontId="5" fillId="7" borderId="4" xfId="0" applyNumberFormat="1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4" fontId="5" fillId="7" borderId="4" xfId="0" applyNumberFormat="1" applyFont="1" applyFill="1" applyBorder="1" applyAlignment="1">
      <alignment horizontal="right" vertical="center"/>
    </xf>
    <xf numFmtId="4" fontId="5" fillId="7" borderId="4" xfId="0" applyNumberFormat="1" applyFont="1" applyFill="1" applyBorder="1" applyAlignment="1">
      <alignment vertical="center"/>
    </xf>
    <xf numFmtId="0" fontId="5" fillId="7" borderId="4" xfId="0" applyFont="1" applyFill="1" applyBorder="1" applyAlignment="1">
      <alignment horizontal="right" vertical="center" wrapText="1"/>
    </xf>
    <xf numFmtId="0" fontId="5" fillId="7" borderId="4" xfId="28" applyFont="1" applyFill="1" applyBorder="1" applyAlignment="1" applyProtection="1">
      <alignment vertical="center" wrapText="1"/>
      <protection locked="0"/>
    </xf>
    <xf numFmtId="0" fontId="5" fillId="7" borderId="4" xfId="0" applyFont="1" applyFill="1" applyBorder="1" applyAlignment="1">
      <alignment vertical="center" wrapText="1"/>
    </xf>
    <xf numFmtId="231" fontId="5" fillId="7" borderId="4" xfId="0" applyNumberFormat="1" applyFont="1" applyFill="1" applyBorder="1" applyAlignment="1">
      <alignment horizontal="center" vertical="center"/>
    </xf>
    <xf numFmtId="0" fontId="5" fillId="7" borderId="4" xfId="28" applyFont="1" applyFill="1" applyBorder="1" applyAlignment="1" applyProtection="1">
      <alignment horizontal="left" vertical="center" wrapText="1"/>
      <protection/>
    </xf>
    <xf numFmtId="0" fontId="5" fillId="7" borderId="4" xfId="28" applyFont="1" applyFill="1" applyBorder="1" applyAlignment="1" applyProtection="1">
      <alignment horizontal="center" vertical="top" wrapText="1"/>
      <protection locked="0"/>
    </xf>
    <xf numFmtId="0" fontId="5" fillId="7" borderId="4" xfId="19" applyNumberFormat="1" applyFont="1" applyFill="1" applyBorder="1" applyAlignment="1">
      <alignment horizontal="left" vertical="center"/>
    </xf>
    <xf numFmtId="231" fontId="5" fillId="7" borderId="4" xfId="19" applyNumberFormat="1" applyFont="1" applyFill="1" applyBorder="1" applyAlignment="1">
      <alignment horizontal="center" vertical="center"/>
    </xf>
    <xf numFmtId="43" fontId="5" fillId="7" borderId="4" xfId="19" applyFont="1" applyFill="1" applyBorder="1" applyAlignment="1">
      <alignment horizontal="center" vertical="center"/>
    </xf>
    <xf numFmtId="0" fontId="5" fillId="7" borderId="4" xfId="19" applyNumberFormat="1" applyFont="1" applyFill="1" applyBorder="1" applyAlignment="1">
      <alignment horizontal="center" vertical="center"/>
    </xf>
    <xf numFmtId="43" fontId="5" fillId="7" borderId="4" xfId="19" applyFont="1" applyFill="1" applyBorder="1" applyAlignment="1">
      <alignment vertical="center"/>
    </xf>
    <xf numFmtId="0" fontId="5" fillId="7" borderId="4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left" vertical="center" wrapText="1"/>
    </xf>
    <xf numFmtId="231" fontId="5" fillId="7" borderId="4" xfId="19" applyNumberFormat="1" applyFont="1" applyFill="1" applyBorder="1" applyAlignment="1">
      <alignment horizontal="center" vertical="center" wrapText="1"/>
    </xf>
    <xf numFmtId="43" fontId="5" fillId="7" borderId="4" xfId="19" applyFont="1" applyFill="1" applyBorder="1" applyAlignment="1">
      <alignment horizontal="center" vertical="center" wrapText="1"/>
    </xf>
    <xf numFmtId="0" fontId="5" fillId="7" borderId="4" xfId="19" applyNumberFormat="1" applyFont="1" applyFill="1" applyBorder="1" applyAlignment="1">
      <alignment horizontal="center" vertical="center" wrapText="1"/>
    </xf>
    <xf numFmtId="43" fontId="5" fillId="7" borderId="4" xfId="19" applyFont="1" applyFill="1" applyBorder="1" applyAlignment="1">
      <alignment horizontal="right" vertical="center" wrapText="1"/>
    </xf>
    <xf numFmtId="4" fontId="5" fillId="7" borderId="4" xfId="0" applyNumberFormat="1" applyFont="1" applyFill="1" applyBorder="1" applyAlignment="1">
      <alignment horizontal="right" vertical="center" wrapText="1"/>
    </xf>
    <xf numFmtId="4" fontId="5" fillId="7" borderId="4" xfId="0" applyNumberFormat="1" applyFont="1" applyFill="1" applyBorder="1" applyAlignment="1">
      <alignment horizontal="center" vertical="center"/>
    </xf>
    <xf numFmtId="43" fontId="5" fillId="7" borderId="4" xfId="19" applyFont="1" applyFill="1" applyBorder="1" applyAlignment="1">
      <alignment horizontal="left" vertical="top" wrapText="1"/>
    </xf>
    <xf numFmtId="0" fontId="5" fillId="7" borderId="4" xfId="28" applyFont="1" applyFill="1" applyBorder="1" applyAlignment="1" applyProtection="1">
      <alignment vertical="center" wrapText="1"/>
      <protection/>
    </xf>
    <xf numFmtId="231" fontId="5" fillId="7" borderId="4" xfId="19" applyNumberFormat="1" applyFont="1" applyFill="1" applyBorder="1" applyAlignment="1" quotePrefix="1">
      <alignment horizontal="center" vertical="center" wrapText="1"/>
    </xf>
    <xf numFmtId="43" fontId="5" fillId="7" borderId="4" xfId="19" applyFont="1" applyFill="1" applyBorder="1" applyAlignment="1">
      <alignment vertical="center" wrapText="1"/>
    </xf>
    <xf numFmtId="4" fontId="5" fillId="7" borderId="4" xfId="19" applyNumberFormat="1" applyFont="1" applyFill="1" applyBorder="1" applyAlignment="1">
      <alignment vertical="center" wrapText="1"/>
    </xf>
    <xf numFmtId="4" fontId="5" fillId="7" borderId="4" xfId="0" applyNumberFormat="1" applyFont="1" applyFill="1" applyBorder="1" applyAlignment="1">
      <alignment vertical="center" wrapText="1"/>
    </xf>
    <xf numFmtId="0" fontId="31" fillId="7" borderId="4" xfId="0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vertical="center" wrapText="1"/>
    </xf>
    <xf numFmtId="231" fontId="31" fillId="7" borderId="4" xfId="0" applyNumberFormat="1" applyFont="1" applyFill="1" applyBorder="1" applyAlignment="1">
      <alignment horizontal="center" vertical="center" wrapText="1"/>
    </xf>
    <xf numFmtId="231" fontId="31" fillId="7" borderId="4" xfId="19" applyNumberFormat="1" applyFont="1" applyFill="1" applyBorder="1" applyAlignment="1" quotePrefix="1">
      <alignment horizontal="center" vertical="center" wrapText="1"/>
    </xf>
    <xf numFmtId="43" fontId="31" fillId="7" borderId="4" xfId="19" applyFont="1" applyFill="1" applyBorder="1" applyAlignment="1">
      <alignment horizontal="center" vertical="center" wrapText="1"/>
    </xf>
    <xf numFmtId="0" fontId="31" fillId="7" borderId="4" xfId="19" applyNumberFormat="1" applyFont="1" applyFill="1" applyBorder="1" applyAlignment="1">
      <alignment horizontal="center" vertical="center" wrapText="1"/>
    </xf>
    <xf numFmtId="43" fontId="31" fillId="7" borderId="4" xfId="19" applyFont="1" applyFill="1" applyBorder="1" applyAlignment="1">
      <alignment horizontal="right" vertical="center" wrapText="1"/>
    </xf>
    <xf numFmtId="4" fontId="31" fillId="7" borderId="4" xfId="19" applyNumberFormat="1" applyFont="1" applyFill="1" applyBorder="1" applyAlignment="1">
      <alignment horizontal="right" vertical="center" wrapText="1"/>
    </xf>
    <xf numFmtId="2" fontId="5" fillId="7" borderId="4" xfId="0" applyNumberFormat="1" applyFont="1" applyFill="1" applyBorder="1" applyAlignment="1">
      <alignment horizontal="right" vertical="center" wrapText="1"/>
    </xf>
    <xf numFmtId="0" fontId="5" fillId="7" borderId="4" xfId="28" applyNumberFormat="1" applyFont="1" applyFill="1" applyBorder="1" applyAlignment="1" applyProtection="1">
      <alignment horizontal="center" vertical="center" wrapText="1"/>
      <protection locked="0"/>
    </xf>
    <xf numFmtId="234" fontId="5" fillId="7" borderId="4" xfId="0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16" fontId="5" fillId="7" borderId="4" xfId="0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horizontal="left" vertical="center" wrapText="1"/>
    </xf>
    <xf numFmtId="231" fontId="5" fillId="7" borderId="4" xfId="15" applyNumberFormat="1" applyFont="1" applyFill="1" applyBorder="1" applyAlignment="1">
      <alignment horizontal="center" vertical="center" wrapText="1"/>
      <protection/>
    </xf>
    <xf numFmtId="0" fontId="5" fillId="7" borderId="4" xfId="28" applyFont="1" applyFill="1" applyBorder="1" applyAlignment="1" applyProtection="1">
      <alignment vertical="top" wrapText="1"/>
      <protection locked="0"/>
    </xf>
    <xf numFmtId="0" fontId="5" fillId="7" borderId="4" xfId="0" applyFont="1" applyFill="1" applyBorder="1" applyAlignment="1">
      <alignment vertical="top" wrapText="1"/>
    </xf>
    <xf numFmtId="0" fontId="5" fillId="7" borderId="4" xfId="0" applyFont="1" applyFill="1" applyBorder="1" applyAlignment="1">
      <alignment vertical="top" wrapText="1"/>
    </xf>
    <xf numFmtId="14" fontId="5" fillId="7" borderId="4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left" vertical="top" wrapText="1"/>
    </xf>
    <xf numFmtId="15" fontId="5" fillId="7" borderId="4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vertical="top" wrapText="1"/>
    </xf>
    <xf numFmtId="0" fontId="5" fillId="7" borderId="44" xfId="0" applyFont="1" applyFill="1" applyBorder="1" applyAlignment="1">
      <alignment vertical="center" wrapText="1"/>
    </xf>
    <xf numFmtId="0" fontId="5" fillId="0" borderId="3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22" fillId="7" borderId="0" xfId="0" applyFont="1" applyFill="1" applyAlignment="1">
      <alignment vertical="center" wrapText="1"/>
    </xf>
    <xf numFmtId="0" fontId="5" fillId="7" borderId="4" xfId="17" applyNumberFormat="1" applyFont="1" applyFill="1" applyBorder="1" applyAlignment="1">
      <alignment horizontal="center" vertical="center" wrapText="1"/>
      <protection/>
    </xf>
    <xf numFmtId="0" fontId="5" fillId="7" borderId="3" xfId="16" applyNumberFormat="1" applyFont="1" applyFill="1" applyBorder="1" applyAlignment="1">
      <alignment horizontal="center" vertical="center" wrapText="1"/>
      <protection/>
    </xf>
    <xf numFmtId="16" fontId="5" fillId="7" borderId="4" xfId="0" applyNumberFormat="1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vertical="center" wrapText="1"/>
    </xf>
    <xf numFmtId="14" fontId="5" fillId="7" borderId="4" xfId="0" applyNumberFormat="1" applyFont="1" applyFill="1" applyBorder="1" applyAlignment="1">
      <alignment horizontal="center" vertical="center" wrapText="1"/>
    </xf>
    <xf numFmtId="15" fontId="5" fillId="7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27" applyFont="1" applyFill="1" applyBorder="1" applyAlignment="1">
      <alignment horizontal="left" vertical="center" wrapText="1"/>
      <protection/>
    </xf>
    <xf numFmtId="0" fontId="5" fillId="0" borderId="4" xfId="15" applyFont="1" applyFill="1" applyBorder="1" applyAlignment="1">
      <alignment horizontal="center" vertical="center" wrapText="1"/>
      <protection/>
    </xf>
    <xf numFmtId="239" fontId="5" fillId="0" borderId="4" xfId="15" applyNumberFormat="1" applyFont="1" applyFill="1" applyBorder="1" applyAlignment="1">
      <alignment horizontal="center" vertical="center" wrapText="1"/>
      <protection/>
    </xf>
    <xf numFmtId="0" fontId="5" fillId="0" borderId="4" xfId="27" applyFont="1" applyFill="1" applyBorder="1" applyAlignment="1">
      <alignment horizontal="center" vertical="center" wrapText="1"/>
      <protection/>
    </xf>
    <xf numFmtId="49" fontId="5" fillId="0" borderId="4" xfId="27" applyNumberFormat="1" applyFont="1" applyFill="1" applyBorder="1" applyAlignment="1">
      <alignment horizontal="center" vertical="center" wrapText="1"/>
      <protection/>
    </xf>
    <xf numFmtId="0" fontId="5" fillId="0" borderId="4" xfId="27" applyFont="1" applyFill="1" applyBorder="1" applyAlignment="1">
      <alignment vertical="center" wrapText="1"/>
      <protection/>
    </xf>
    <xf numFmtId="241" fontId="5" fillId="0" borderId="4" xfId="15" applyNumberFormat="1" applyFont="1" applyFill="1" applyBorder="1" applyAlignment="1">
      <alignment horizontal="center" vertical="center" wrapText="1"/>
      <protection/>
    </xf>
    <xf numFmtId="43" fontId="4" fillId="0" borderId="4" xfId="15" applyNumberFormat="1" applyFont="1" applyFill="1" applyBorder="1" applyAlignment="1">
      <alignment horizontal="center" vertical="center" wrapText="1"/>
      <protection/>
    </xf>
    <xf numFmtId="0" fontId="34" fillId="0" borderId="4" xfId="15" applyFont="1" applyFill="1" applyBorder="1" applyAlignment="1">
      <alignment horizontal="center" vertical="center" wrapText="1"/>
      <protection/>
    </xf>
    <xf numFmtId="231" fontId="5" fillId="0" borderId="4" xfId="27" applyNumberFormat="1" applyFont="1" applyFill="1" applyBorder="1" applyAlignment="1">
      <alignment horizontal="center" vertical="center" wrapText="1"/>
      <protection/>
    </xf>
    <xf numFmtId="0" fontId="5" fillId="0" borderId="18" xfId="27" applyFont="1" applyFill="1" applyBorder="1" applyAlignment="1">
      <alignment horizontal="left" vertical="center" wrapText="1"/>
      <protection/>
    </xf>
    <xf numFmtId="0" fontId="5" fillId="0" borderId="17" xfId="27" applyFont="1" applyFill="1" applyBorder="1" applyAlignment="1">
      <alignment horizontal="center" vertical="center" wrapText="1"/>
      <protection/>
    </xf>
    <xf numFmtId="231" fontId="5" fillId="0" borderId="17" xfId="27" applyNumberFormat="1" applyFont="1" applyFill="1" applyBorder="1" applyAlignment="1">
      <alignment horizontal="center" vertical="center" wrapText="1"/>
      <protection/>
    </xf>
    <xf numFmtId="0" fontId="5" fillId="0" borderId="17" xfId="27" applyFont="1" applyFill="1" applyBorder="1" applyAlignment="1">
      <alignment horizontal="left" vertical="center" wrapText="1"/>
      <protection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15" fontId="5" fillId="0" borderId="4" xfId="27" applyNumberFormat="1" applyFont="1" applyFill="1" applyBorder="1" applyAlignment="1">
      <alignment horizontal="center" vertical="center" wrapText="1"/>
      <protection/>
    </xf>
    <xf numFmtId="15" fontId="5" fillId="0" borderId="17" xfId="27" applyNumberFormat="1" applyFont="1" applyFill="1" applyBorder="1" applyAlignment="1">
      <alignment horizontal="center" vertical="center" wrapText="1"/>
      <protection/>
    </xf>
    <xf numFmtId="234" fontId="5" fillId="0" borderId="4" xfId="15" applyNumberFormat="1" applyFont="1" applyFill="1" applyBorder="1" applyAlignment="1">
      <alignment horizontal="center" vertical="center" wrapText="1"/>
      <protection/>
    </xf>
    <xf numFmtId="231" fontId="5" fillId="0" borderId="0" xfId="0" applyNumberFormat="1" applyFont="1" applyFill="1" applyAlignment="1">
      <alignment horizontal="center" vertical="center" wrapText="1"/>
    </xf>
    <xf numFmtId="231" fontId="5" fillId="0" borderId="4" xfId="0" applyNumberFormat="1" applyFont="1" applyFill="1" applyBorder="1" applyAlignment="1">
      <alignment horizontal="center" vertical="center" wrapText="1"/>
    </xf>
    <xf numFmtId="4" fontId="5" fillId="0" borderId="4" xfId="19" applyNumberFormat="1" applyFont="1" applyFill="1" applyBorder="1" applyAlignment="1" applyProtection="1">
      <alignment horizontal="right" vertical="center" wrapText="1"/>
      <protection locked="0"/>
    </xf>
    <xf numFmtId="0" fontId="5" fillId="0" borderId="4" xfId="28" applyFont="1" applyFill="1" applyBorder="1" applyAlignment="1" applyProtection="1">
      <alignment horizontal="center" vertical="center" wrapText="1"/>
      <protection locked="0"/>
    </xf>
    <xf numFmtId="234" fontId="5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5" fontId="5" fillId="0" borderId="4" xfId="15" applyNumberFormat="1" applyFont="1" applyFill="1" applyBorder="1" applyAlignment="1">
      <alignment horizontal="center" vertical="center"/>
      <protection/>
    </xf>
    <xf numFmtId="0" fontId="5" fillId="0" borderId="4" xfId="28" applyFont="1" applyFill="1" applyBorder="1" applyAlignment="1" applyProtection="1">
      <alignment vertical="center" wrapText="1"/>
      <protection/>
    </xf>
    <xf numFmtId="43" fontId="4" fillId="0" borderId="4" xfId="19" applyNumberFormat="1" applyFont="1" applyFill="1" applyBorder="1" applyAlignment="1">
      <alignment vertical="center" wrapText="1"/>
    </xf>
    <xf numFmtId="43" fontId="4" fillId="0" borderId="4" xfId="15" applyNumberFormat="1" applyFont="1" applyFill="1" applyBorder="1" applyAlignment="1">
      <alignment vertical="center" wrapText="1"/>
      <protection/>
    </xf>
    <xf numFmtId="0" fontId="5" fillId="0" borderId="0" xfId="0" applyFont="1" applyFill="1" applyAlignment="1">
      <alignment vertical="center" wrapText="1"/>
    </xf>
    <xf numFmtId="4" fontId="5" fillId="0" borderId="4" xfId="15" applyNumberFormat="1" applyFont="1" applyFill="1" applyBorder="1" applyAlignment="1">
      <alignment vertical="center" wrapText="1"/>
      <protection/>
    </xf>
    <xf numFmtId="0" fontId="16" fillId="0" borderId="4" xfId="15" applyFont="1" applyFill="1" applyBorder="1" applyAlignment="1">
      <alignment horizontal="center" vertical="center" wrapText="1"/>
      <protection/>
    </xf>
    <xf numFmtId="43" fontId="4" fillId="7" borderId="4" xfId="15" applyNumberFormat="1" applyFont="1" applyFill="1" applyBorder="1" applyAlignment="1">
      <alignment horizontal="center" vertical="center" wrapText="1"/>
      <protection/>
    </xf>
    <xf numFmtId="0" fontId="5" fillId="0" borderId="4" xfId="15" applyFont="1" applyFill="1" applyBorder="1" applyAlignment="1">
      <alignment horizontal="center" vertical="center"/>
      <protection/>
    </xf>
    <xf numFmtId="4" fontId="5" fillId="0" borderId="4" xfId="0" applyNumberFormat="1" applyFont="1" applyFill="1" applyBorder="1" applyAlignment="1">
      <alignment horizontal="right" vertical="center" wrapText="1"/>
    </xf>
    <xf numFmtId="43" fontId="4" fillId="0" borderId="4" xfId="19" applyNumberFormat="1" applyFont="1" applyFill="1" applyBorder="1" applyAlignment="1">
      <alignment horizontal="right" vertical="center" wrapText="1"/>
    </xf>
    <xf numFmtId="4" fontId="5" fillId="0" borderId="4" xfId="15" applyNumberFormat="1" applyFont="1" applyFill="1" applyBorder="1" applyAlignment="1">
      <alignment horizontal="right" vertical="center" wrapText="1"/>
      <protection/>
    </xf>
    <xf numFmtId="4" fontId="5" fillId="0" borderId="4" xfId="19" applyNumberFormat="1" applyFont="1" applyFill="1" applyBorder="1" applyAlignment="1">
      <alignment horizontal="right" vertical="center" wrapText="1"/>
    </xf>
    <xf numFmtId="15" fontId="5" fillId="0" borderId="4" xfId="15" applyNumberFormat="1" applyFont="1" applyFill="1" applyBorder="1" applyAlignment="1">
      <alignment horizontal="center" vertical="center" wrapText="1"/>
      <protection/>
    </xf>
    <xf numFmtId="15" fontId="5" fillId="0" borderId="4" xfId="0" applyNumberFormat="1" applyFont="1" applyFill="1" applyBorder="1" applyAlignment="1">
      <alignment horizontal="center" vertical="center" wrapText="1"/>
    </xf>
    <xf numFmtId="43" fontId="4" fillId="0" borderId="4" xfId="15" applyNumberFormat="1" applyFont="1" applyFill="1" applyBorder="1" applyAlignment="1">
      <alignment horizontal="right" vertical="center" wrapText="1"/>
      <protection/>
    </xf>
    <xf numFmtId="3" fontId="5" fillId="0" borderId="4" xfId="0" applyNumberFormat="1" applyFont="1" applyFill="1" applyBorder="1" applyAlignment="1">
      <alignment horizontal="center" vertical="center" wrapText="1"/>
    </xf>
    <xf numFmtId="231" fontId="5" fillId="0" borderId="4" xfId="28" applyNumberFormat="1" applyFont="1" applyFill="1" applyBorder="1" applyAlignment="1" applyProtection="1">
      <alignment horizontal="center" vertical="center" wrapText="1"/>
      <protection locked="0"/>
    </xf>
    <xf numFmtId="43" fontId="5" fillId="0" borderId="4" xfId="19" applyFont="1" applyFill="1" applyBorder="1" applyAlignment="1" applyProtection="1">
      <alignment horizontal="right" vertical="center" wrapText="1"/>
      <protection locked="0"/>
    </xf>
    <xf numFmtId="43" fontId="4" fillId="0" borderId="4" xfId="15" applyNumberFormat="1" applyFont="1" applyFill="1" applyBorder="1" applyAlignment="1">
      <alignment horizontal="right" wrapText="1"/>
      <protection/>
    </xf>
    <xf numFmtId="43" fontId="5" fillId="0" borderId="4" xfId="19" applyFont="1" applyFill="1" applyBorder="1" applyAlignment="1">
      <alignment horizontal="center" vertical="center" wrapText="1"/>
    </xf>
    <xf numFmtId="43" fontId="5" fillId="0" borderId="4" xfId="19" applyNumberFormat="1" applyFont="1" applyFill="1" applyBorder="1" applyAlignment="1">
      <alignment horizontal="center" vertical="center" wrapText="1"/>
    </xf>
    <xf numFmtId="43" fontId="5" fillId="0" borderId="4" xfId="19" applyFont="1" applyFill="1" applyBorder="1" applyAlignment="1">
      <alignment horizontal="left" vertical="center" wrapText="1"/>
    </xf>
    <xf numFmtId="231" fontId="5" fillId="0" borderId="4" xfId="15" applyNumberFormat="1" applyFont="1" applyFill="1" applyBorder="1" applyAlignment="1">
      <alignment horizontal="center" vertical="center" wrapText="1"/>
      <protection/>
    </xf>
    <xf numFmtId="241" fontId="5" fillId="0" borderId="4" xfId="15" applyNumberFormat="1" applyFont="1" applyFill="1" applyBorder="1" applyAlignment="1">
      <alignment horizontal="right" vertical="center" wrapText="1"/>
      <protection/>
    </xf>
    <xf numFmtId="231" fontId="5" fillId="0" borderId="4" xfId="19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4" xfId="28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27" applyFont="1" applyFill="1" applyBorder="1" applyAlignment="1">
      <alignment horizontal="center" vertical="center" wrapText="1"/>
      <protection/>
    </xf>
    <xf numFmtId="0" fontId="5" fillId="0" borderId="18" xfId="27" applyFont="1" applyFill="1" applyBorder="1" applyAlignment="1">
      <alignment horizontal="center" vertical="center" wrapText="1"/>
      <protection/>
    </xf>
    <xf numFmtId="0" fontId="5" fillId="0" borderId="18" xfId="27" applyFont="1" applyFill="1" applyBorder="1" applyAlignment="1">
      <alignment horizontal="center" vertical="center" wrapText="1"/>
      <protection/>
    </xf>
    <xf numFmtId="0" fontId="5" fillId="0" borderId="17" xfId="27" applyFont="1" applyFill="1" applyBorder="1" applyAlignment="1">
      <alignment horizontal="center" vertical="center" wrapText="1"/>
      <protection/>
    </xf>
    <xf numFmtId="43" fontId="5" fillId="7" borderId="0" xfId="0" applyNumberFormat="1" applyFont="1" applyFill="1" applyAlignment="1">
      <alignment/>
    </xf>
    <xf numFmtId="231" fontId="5" fillId="7" borderId="4" xfId="0" applyNumberFormat="1" applyFont="1" applyFill="1" applyBorder="1" applyAlignment="1" quotePrefix="1">
      <alignment horizontal="center" vertical="center" wrapText="1"/>
    </xf>
    <xf numFmtId="0" fontId="5" fillId="7" borderId="4" xfId="0" applyFont="1" applyFill="1" applyBorder="1" applyAlignment="1">
      <alignment vertical="center"/>
    </xf>
    <xf numFmtId="0" fontId="5" fillId="7" borderId="4" xfId="28" applyFont="1" applyFill="1" applyBorder="1" applyAlignment="1" applyProtection="1">
      <alignment horizontal="center" vertical="center" wrapText="1"/>
      <protection locked="0"/>
    </xf>
    <xf numFmtId="43" fontId="2" fillId="7" borderId="0" xfId="0" applyNumberFormat="1" applyFont="1" applyFill="1" applyAlignment="1">
      <alignment/>
    </xf>
    <xf numFmtId="43" fontId="5" fillId="7" borderId="4" xfId="19" applyFont="1" applyFill="1" applyBorder="1" applyAlignment="1">
      <alignment/>
    </xf>
    <xf numFmtId="0" fontId="22" fillId="0" borderId="0" xfId="0" applyFont="1" applyAlignment="1">
      <alignment vertical="center" wrapText="1"/>
    </xf>
    <xf numFmtId="0" fontId="5" fillId="0" borderId="4" xfId="0" applyFont="1" applyFill="1" applyBorder="1" applyAlignment="1" applyProtection="1">
      <alignment vertical="center" wrapText="1"/>
      <protection/>
    </xf>
    <xf numFmtId="0" fontId="5" fillId="0" borderId="4" xfId="28" applyNumberFormat="1" applyFont="1" applyBorder="1" applyAlignment="1" applyProtection="1">
      <alignment horizontal="center" vertical="center" wrapText="1"/>
      <protection locked="0"/>
    </xf>
    <xf numFmtId="43" fontId="5" fillId="0" borderId="4" xfId="19" applyFont="1" applyFill="1" applyBorder="1" applyAlignment="1" applyProtection="1">
      <alignment vertical="center" wrapText="1"/>
      <protection/>
    </xf>
    <xf numFmtId="43" fontId="5" fillId="0" borderId="4" xfId="19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13" fontId="5" fillId="0" borderId="4" xfId="19" applyNumberFormat="1" applyFont="1" applyFill="1" applyBorder="1" applyAlignment="1">
      <alignment horizontal="center" vertical="center" wrapText="1"/>
    </xf>
    <xf numFmtId="17" fontId="5" fillId="0" borderId="4" xfId="19" applyNumberFormat="1" applyFont="1" applyFill="1" applyBorder="1" applyAlignment="1">
      <alignment horizontal="center" vertical="center" wrapText="1"/>
    </xf>
    <xf numFmtId="43" fontId="5" fillId="0" borderId="1" xfId="19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4" xfId="26" applyFont="1" applyBorder="1" applyAlignment="1">
      <alignment vertical="center" wrapText="1"/>
      <protection/>
    </xf>
    <xf numFmtId="15" fontId="5" fillId="0" borderId="4" xfId="0" applyNumberFormat="1" applyFont="1" applyBorder="1" applyAlignment="1">
      <alignment horizontal="center" vertical="center" wrapText="1"/>
    </xf>
    <xf numFmtId="0" fontId="5" fillId="0" borderId="4" xfId="18" applyNumberFormat="1" applyFont="1" applyFill="1" applyBorder="1" applyAlignment="1">
      <alignment horizontal="center" vertical="center" wrapText="1"/>
      <protection/>
    </xf>
    <xf numFmtId="0" fontId="5" fillId="0" borderId="4" xfId="28" applyFont="1" applyBorder="1" applyAlignment="1" applyProtection="1">
      <alignment vertical="center" wrapText="1"/>
      <protection locked="0"/>
    </xf>
    <xf numFmtId="0" fontId="5" fillId="7" borderId="4" xfId="15" applyFont="1" applyFill="1" applyBorder="1" applyAlignment="1">
      <alignment horizontal="center" vertical="center" wrapText="1"/>
      <protection/>
    </xf>
    <xf numFmtId="17" fontId="5" fillId="7" borderId="4" xfId="19" applyNumberFormat="1" applyFont="1" applyFill="1" applyBorder="1" applyAlignment="1">
      <alignment horizontal="center" vertical="center" wrapText="1"/>
    </xf>
    <xf numFmtId="0" fontId="5" fillId="7" borderId="4" xfId="27" applyFont="1" applyFill="1" applyBorder="1" applyAlignment="1">
      <alignment vertical="center" wrapText="1"/>
      <protection/>
    </xf>
    <xf numFmtId="0" fontId="5" fillId="7" borderId="4" xfId="27" applyFont="1" applyFill="1" applyBorder="1" applyAlignment="1">
      <alignment horizontal="center" vertical="center" wrapText="1"/>
      <protection/>
    </xf>
    <xf numFmtId="0" fontId="5" fillId="7" borderId="4" xfId="27" applyFont="1" applyFill="1" applyBorder="1" applyAlignment="1">
      <alignment horizontal="center" vertical="center" wrapText="1"/>
      <protection/>
    </xf>
    <xf numFmtId="231" fontId="5" fillId="7" borderId="4" xfId="27" applyNumberFormat="1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left" vertical="center" wrapText="1"/>
    </xf>
    <xf numFmtId="239" fontId="5" fillId="0" borderId="1" xfId="15" applyNumberFormat="1" applyFont="1" applyFill="1" applyBorder="1" applyAlignment="1">
      <alignment horizontal="center" vertical="center" wrapText="1"/>
      <protection/>
    </xf>
    <xf numFmtId="231" fontId="5" fillId="0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239" fontId="5" fillId="7" borderId="1" xfId="15" applyNumberFormat="1" applyFont="1" applyFill="1" applyBorder="1" applyAlignment="1">
      <alignment horizontal="center" vertical="center" wrapText="1"/>
      <protection/>
    </xf>
    <xf numFmtId="239" fontId="5" fillId="7" borderId="4" xfId="15" applyNumberFormat="1" applyFont="1" applyFill="1" applyBorder="1" applyAlignment="1">
      <alignment horizontal="center" vertical="center" wrapText="1"/>
      <protection/>
    </xf>
    <xf numFmtId="0" fontId="34" fillId="7" borderId="4" xfId="15" applyFont="1" applyFill="1" applyBorder="1" applyAlignment="1">
      <alignment horizontal="center" vertical="center" wrapText="1"/>
      <protection/>
    </xf>
    <xf numFmtId="0" fontId="5" fillId="7" borderId="0" xfId="0" applyFont="1" applyFill="1" applyAlignment="1">
      <alignment horizontal="center" vertical="center" wrapText="1" shrinkToFit="1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15" applyFont="1" applyFill="1" applyBorder="1" applyAlignment="1">
      <alignment horizontal="left" vertical="center" wrapText="1"/>
      <protection/>
    </xf>
    <xf numFmtId="0" fontId="5" fillId="7" borderId="3" xfId="0" applyFont="1" applyFill="1" applyBorder="1" applyAlignment="1">
      <alignment/>
    </xf>
    <xf numFmtId="0" fontId="25" fillId="7" borderId="4" xfId="0" applyFont="1" applyFill="1" applyBorder="1" applyAlignment="1">
      <alignment horizontal="center" vertical="center"/>
    </xf>
    <xf numFmtId="0" fontId="22" fillId="7" borderId="0" xfId="0" applyFont="1" applyFill="1" applyAlignment="1">
      <alignment vertical="center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7" borderId="3" xfId="0" applyFont="1" applyFill="1" applyBorder="1" applyAlignment="1">
      <alignment horizontal="left"/>
    </xf>
    <xf numFmtId="0" fontId="5" fillId="7" borderId="4" xfId="15" applyFont="1" applyFill="1" applyBorder="1" applyAlignment="1">
      <alignment vertical="top" wrapText="1"/>
      <protection/>
    </xf>
    <xf numFmtId="0" fontId="5" fillId="7" borderId="4" xfId="15" applyFont="1" applyFill="1" applyBorder="1" applyAlignment="1">
      <alignment vertical="center" wrapText="1"/>
      <protection/>
    </xf>
    <xf numFmtId="0" fontId="25" fillId="7" borderId="4" xfId="0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center" vertical="center" wrapText="1"/>
    </xf>
    <xf numFmtId="0" fontId="22" fillId="8" borderId="0" xfId="0" applyFont="1" applyFill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3" fontId="1" fillId="0" borderId="17" xfId="19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235" fontId="5" fillId="0" borderId="4" xfId="15" applyNumberFormat="1" applyFont="1" applyFill="1" applyBorder="1" applyAlignment="1">
      <alignment horizontal="center" vertical="center" wrapText="1"/>
      <protection/>
    </xf>
    <xf numFmtId="0" fontId="25" fillId="0" borderId="4" xfId="0" applyFont="1" applyFill="1" applyBorder="1" applyAlignment="1">
      <alignment horizontal="center" vertical="center" wrapText="1"/>
    </xf>
    <xf numFmtId="0" fontId="4" fillId="0" borderId="4" xfId="15" applyFont="1" applyFill="1" applyBorder="1" applyAlignment="1">
      <alignment horizontal="center" vertical="center" wrapText="1"/>
      <protection/>
    </xf>
    <xf numFmtId="17" fontId="5" fillId="0" borderId="4" xfId="15" applyNumberFormat="1" applyFont="1" applyFill="1" applyBorder="1" applyAlignment="1">
      <alignment horizontal="center" vertical="center" wrapText="1"/>
      <protection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15" applyFont="1" applyFill="1" applyBorder="1" applyAlignment="1">
      <alignment horizontal="left" vertical="center" wrapText="1"/>
      <protection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15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vertical="center"/>
    </xf>
    <xf numFmtId="2" fontId="1" fillId="0" borderId="18" xfId="0" applyNumberFormat="1" applyFont="1" applyBorder="1" applyAlignment="1">
      <alignment horizontal="left" vertical="top" wrapText="1"/>
    </xf>
    <xf numFmtId="43" fontId="1" fillId="0" borderId="1" xfId="19" applyFont="1" applyBorder="1" applyAlignment="1">
      <alignment horizontal="center" vertical="center" wrapText="1"/>
    </xf>
    <xf numFmtId="43" fontId="1" fillId="0" borderId="2" xfId="19" applyFont="1" applyBorder="1" applyAlignment="1">
      <alignment horizontal="center" vertical="center" wrapText="1"/>
    </xf>
    <xf numFmtId="228" fontId="1" fillId="0" borderId="4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0" fontId="5" fillId="7" borderId="3" xfId="0" applyFont="1" applyFill="1" applyBorder="1" applyAlignment="1">
      <alignment horizontal="right" vertical="center"/>
    </xf>
    <xf numFmtId="0" fontId="5" fillId="7" borderId="4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2" fillId="7" borderId="3" xfId="0" applyFont="1" applyFill="1" applyBorder="1" applyAlignment="1">
      <alignment horizontal="right" vertical="top" wrapText="1"/>
    </xf>
    <xf numFmtId="0" fontId="2" fillId="7" borderId="44" xfId="0" applyFont="1" applyFill="1" applyBorder="1" applyAlignment="1">
      <alignment horizontal="right" vertical="top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0" fillId="0" borderId="0" xfId="0" applyFont="1" applyAlignment="1">
      <alignment horizontal="left" shrinkToFit="1"/>
    </xf>
    <xf numFmtId="4" fontId="7" fillId="0" borderId="0" xfId="0" applyNumberFormat="1" applyFont="1" applyBorder="1" applyAlignment="1">
      <alignment horizontal="left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1" fontId="5" fillId="0" borderId="33" xfId="29" applyNumberFormat="1" applyFont="1" applyFill="1" applyBorder="1" applyAlignment="1">
      <alignment horizontal="left"/>
      <protection/>
    </xf>
    <xf numFmtId="41" fontId="5" fillId="0" borderId="34" xfId="29" applyNumberFormat="1" applyFont="1" applyFill="1" applyBorder="1" applyAlignment="1">
      <alignment horizontal="left"/>
      <protection/>
    </xf>
    <xf numFmtId="41" fontId="5" fillId="0" borderId="35" xfId="29" applyNumberFormat="1" applyFont="1" applyFill="1" applyBorder="1" applyAlignment="1">
      <alignment horizontal="left"/>
      <protection/>
    </xf>
    <xf numFmtId="41" fontId="5" fillId="0" borderId="9" xfId="0" applyNumberFormat="1" applyFont="1" applyBorder="1" applyAlignment="1">
      <alignment horizontal="center"/>
    </xf>
    <xf numFmtId="41" fontId="5" fillId="0" borderId="45" xfId="0" applyNumberFormat="1" applyFont="1" applyBorder="1" applyAlignment="1">
      <alignment horizontal="center"/>
    </xf>
    <xf numFmtId="41" fontId="5" fillId="0" borderId="21" xfId="0" applyNumberFormat="1" applyFont="1" applyBorder="1" applyAlignment="1">
      <alignment horizontal="center"/>
    </xf>
    <xf numFmtId="41" fontId="5" fillId="0" borderId="46" xfId="0" applyNumberFormat="1" applyFont="1" applyBorder="1" applyAlignment="1">
      <alignment horizontal="center"/>
    </xf>
    <xf numFmtId="41" fontId="4" fillId="5" borderId="3" xfId="29" applyNumberFormat="1" applyFont="1" applyFill="1" applyBorder="1" applyAlignment="1">
      <alignment horizontal="center"/>
      <protection/>
    </xf>
    <xf numFmtId="41" fontId="4" fillId="5" borderId="44" xfId="29" applyNumberFormat="1" applyFont="1" applyFill="1" applyBorder="1" applyAlignment="1">
      <alignment horizontal="center"/>
      <protection/>
    </xf>
    <xf numFmtId="41" fontId="4" fillId="2" borderId="3" xfId="0" applyNumberFormat="1" applyFont="1" applyFill="1" applyBorder="1" applyAlignment="1">
      <alignment horizontal="center"/>
    </xf>
    <xf numFmtId="41" fontId="4" fillId="2" borderId="4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41" fontId="5" fillId="0" borderId="12" xfId="0" applyNumberFormat="1" applyFont="1" applyBorder="1" applyAlignment="1">
      <alignment horizontal="center"/>
    </xf>
    <xf numFmtId="41" fontId="5" fillId="0" borderId="47" xfId="0" applyNumberFormat="1" applyFont="1" applyBorder="1" applyAlignment="1">
      <alignment horizontal="center"/>
    </xf>
    <xf numFmtId="41" fontId="5" fillId="0" borderId="9" xfId="0" applyNumberFormat="1" applyFont="1" applyFill="1" applyBorder="1" applyAlignment="1">
      <alignment horizontal="center"/>
    </xf>
    <xf numFmtId="41" fontId="5" fillId="0" borderId="4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1" fontId="5" fillId="0" borderId="25" xfId="0" applyNumberFormat="1" applyFont="1" applyBorder="1" applyAlignment="1">
      <alignment horizontal="center"/>
    </xf>
    <xf numFmtId="41" fontId="5" fillId="0" borderId="48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41" fontId="4" fillId="2" borderId="26" xfId="0" applyNumberFormat="1" applyFont="1" applyFill="1" applyBorder="1" applyAlignment="1">
      <alignment horizontal="center"/>
    </xf>
    <xf numFmtId="41" fontId="4" fillId="2" borderId="29" xfId="0" applyNumberFormat="1" applyFont="1" applyFill="1" applyBorder="1" applyAlignment="1">
      <alignment horizontal="center"/>
    </xf>
    <xf numFmtId="41" fontId="4" fillId="2" borderId="15" xfId="0" applyNumberFormat="1" applyFont="1" applyFill="1" applyBorder="1" applyAlignment="1">
      <alignment horizontal="center"/>
    </xf>
    <xf numFmtId="41" fontId="4" fillId="2" borderId="27" xfId="0" applyNumberFormat="1" applyFont="1" applyFill="1" applyBorder="1" applyAlignment="1">
      <alignment horizontal="center"/>
    </xf>
    <xf numFmtId="41" fontId="4" fillId="2" borderId="16" xfId="0" applyNumberFormat="1" applyFont="1" applyFill="1" applyBorder="1" applyAlignment="1">
      <alignment horizontal="center"/>
    </xf>
    <xf numFmtId="41" fontId="4" fillId="2" borderId="49" xfId="0" applyNumberFormat="1" applyFont="1" applyFill="1" applyBorder="1" applyAlignment="1">
      <alignment horizontal="center"/>
    </xf>
    <xf numFmtId="41" fontId="5" fillId="0" borderId="9" xfId="0" applyNumberFormat="1" applyFont="1" applyBorder="1" applyAlignment="1">
      <alignment horizontal="center" vertical="top"/>
    </xf>
    <xf numFmtId="41" fontId="5" fillId="0" borderId="45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shrinkToFit="1"/>
    </xf>
    <xf numFmtId="0" fontId="21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</cellXfs>
  <cellStyles count="17">
    <cellStyle name="Normal" xfId="0"/>
    <cellStyle name="Normal_Component 05_Siranee" xfId="15"/>
    <cellStyle name="Normal_คอมพิวเตอร์" xfId="16"/>
    <cellStyle name="Normal_เคมี" xfId="17"/>
    <cellStyle name="Normal_โยธา" xfId="18"/>
    <cellStyle name="Comma" xfId="19"/>
    <cellStyle name="Comma [0]" xfId="20"/>
    <cellStyle name="เครื่องหมายจุลภาค 5" xfId="21"/>
    <cellStyle name="Currency" xfId="22"/>
    <cellStyle name="Currency [0]" xfId="23"/>
    <cellStyle name="Hyperlink" xfId="24"/>
    <cellStyle name="Followed Hyperlink" xfId="25"/>
    <cellStyle name="ปกติ 3" xfId="26"/>
    <cellStyle name="ปกติ 4" xfId="27"/>
    <cellStyle name="ปกติ_ฝ่ายบริการฯ (2)" xfId="28"/>
    <cellStyle name="ปกติ_ส.ประกัน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P90"/>
  <sheetViews>
    <sheetView view="pageBreakPreview" zoomScale="115" zoomScaleSheetLayoutView="115" workbookViewId="0" topLeftCell="A1">
      <pane ySplit="3" topLeftCell="BM4" activePane="bottomLeft" state="frozen"/>
      <selection pane="topLeft" activeCell="A1" sqref="A1"/>
      <selection pane="bottomLeft" activeCell="B79" sqref="B79"/>
    </sheetView>
  </sheetViews>
  <sheetFormatPr defaultColWidth="9.140625" defaultRowHeight="12.75"/>
  <cols>
    <col min="1" max="1" width="32.57421875" style="113" customWidth="1"/>
    <col min="2" max="2" width="12.00390625" style="309" customWidth="1"/>
    <col min="3" max="3" width="14.7109375" style="310" customWidth="1"/>
    <col min="4" max="4" width="15.28125" style="310" customWidth="1"/>
    <col min="5" max="7" width="14.28125" style="311" customWidth="1"/>
    <col min="8" max="8" width="13.8515625" style="311" customWidth="1"/>
    <col min="9" max="16384" width="9.140625" style="1" customWidth="1"/>
  </cols>
  <sheetData>
    <row r="1" spans="1:8" s="217" customFormat="1" ht="27" customHeight="1">
      <c r="A1" s="691" t="s">
        <v>1108</v>
      </c>
      <c r="B1" s="691"/>
      <c r="C1" s="691"/>
      <c r="D1" s="691"/>
      <c r="E1" s="691"/>
      <c r="F1" s="313"/>
      <c r="G1" s="313"/>
      <c r="H1" s="216"/>
    </row>
    <row r="2" spans="1:8" ht="39.75" customHeight="1">
      <c r="A2" s="671" t="s">
        <v>864</v>
      </c>
      <c r="B2" s="694" t="s">
        <v>503</v>
      </c>
      <c r="C2" s="692" t="s">
        <v>502</v>
      </c>
      <c r="D2" s="692" t="s">
        <v>1064</v>
      </c>
      <c r="E2" s="696" t="s">
        <v>499</v>
      </c>
      <c r="F2" s="696" t="s">
        <v>500</v>
      </c>
      <c r="G2" s="696" t="s">
        <v>501</v>
      </c>
      <c r="H2" s="218" t="s">
        <v>1050</v>
      </c>
    </row>
    <row r="3" spans="1:8" ht="39.75" customHeight="1">
      <c r="A3" s="672"/>
      <c r="B3" s="694"/>
      <c r="C3" s="673"/>
      <c r="D3" s="693"/>
      <c r="E3" s="697"/>
      <c r="F3" s="697"/>
      <c r="G3" s="697"/>
      <c r="H3" s="314" t="s">
        <v>1051</v>
      </c>
    </row>
    <row r="4" spans="1:8" s="222" customFormat="1" ht="21" hidden="1">
      <c r="A4" s="219" t="s">
        <v>879</v>
      </c>
      <c r="B4" s="220" t="s">
        <v>1002</v>
      </c>
      <c r="C4" s="221" t="s">
        <v>1002</v>
      </c>
      <c r="D4" s="221" t="s">
        <v>1002</v>
      </c>
      <c r="E4" s="220" t="s">
        <v>1002</v>
      </c>
      <c r="F4" s="220"/>
      <c r="G4" s="220"/>
      <c r="H4" s="220" t="s">
        <v>1002</v>
      </c>
    </row>
    <row r="5" spans="1:8" ht="21" hidden="1">
      <c r="A5" s="223" t="s">
        <v>880</v>
      </c>
      <c r="B5" s="224" t="s">
        <v>1002</v>
      </c>
      <c r="C5" s="225" t="s">
        <v>1002</v>
      </c>
      <c r="D5" s="225" t="s">
        <v>1002</v>
      </c>
      <c r="E5" s="226" t="s">
        <v>1002</v>
      </c>
      <c r="F5" s="226"/>
      <c r="G5" s="226"/>
      <c r="H5" s="226" t="s">
        <v>1002</v>
      </c>
    </row>
    <row r="6" spans="1:8" ht="21" hidden="1">
      <c r="A6" s="227" t="s">
        <v>881</v>
      </c>
      <c r="B6" s="228" t="s">
        <v>1002</v>
      </c>
      <c r="C6" s="229" t="s">
        <v>1002</v>
      </c>
      <c r="D6" s="229" t="s">
        <v>1002</v>
      </c>
      <c r="E6" s="230" t="s">
        <v>1002</v>
      </c>
      <c r="F6" s="230"/>
      <c r="G6" s="230"/>
      <c r="H6" s="231" t="s">
        <v>1002</v>
      </c>
    </row>
    <row r="7" spans="1:9" ht="21" hidden="1">
      <c r="A7" s="227" t="s">
        <v>882</v>
      </c>
      <c r="B7" s="228" t="s">
        <v>1002</v>
      </c>
      <c r="C7" s="229" t="s">
        <v>1002</v>
      </c>
      <c r="D7" s="229" t="s">
        <v>1002</v>
      </c>
      <c r="E7" s="230" t="s">
        <v>1002</v>
      </c>
      <c r="F7" s="231"/>
      <c r="G7" s="231"/>
      <c r="H7" s="232" t="s">
        <v>1002</v>
      </c>
      <c r="I7" s="1" t="s">
        <v>1002</v>
      </c>
    </row>
    <row r="8" spans="1:8" ht="21" hidden="1">
      <c r="A8" s="227" t="s">
        <v>883</v>
      </c>
      <c r="B8" s="228" t="s">
        <v>1002</v>
      </c>
      <c r="C8" s="233" t="s">
        <v>1002</v>
      </c>
      <c r="D8" s="233" t="s">
        <v>1002</v>
      </c>
      <c r="E8" s="230" t="s">
        <v>1002</v>
      </c>
      <c r="F8" s="231"/>
      <c r="G8" s="230"/>
      <c r="H8" s="231" t="s">
        <v>1002</v>
      </c>
    </row>
    <row r="9" spans="1:8" ht="21" hidden="1">
      <c r="A9" s="234" t="s">
        <v>943</v>
      </c>
      <c r="B9" s="318" t="s">
        <v>1002</v>
      </c>
      <c r="C9" s="236" t="s">
        <v>1002</v>
      </c>
      <c r="D9" s="233" t="s">
        <v>1002</v>
      </c>
      <c r="E9" s="230" t="s">
        <v>1002</v>
      </c>
      <c r="F9" s="232"/>
      <c r="G9" s="231"/>
      <c r="H9" s="232" t="s">
        <v>1002</v>
      </c>
    </row>
    <row r="10" spans="1:8" ht="21" hidden="1">
      <c r="A10" s="388" t="s">
        <v>1048</v>
      </c>
      <c r="B10" s="249"/>
      <c r="C10" s="272"/>
      <c r="D10" s="236"/>
      <c r="E10" s="237"/>
      <c r="F10" s="237"/>
      <c r="G10" s="238"/>
      <c r="H10" s="237"/>
    </row>
    <row r="11" spans="1:8" s="222" customFormat="1" ht="21" hidden="1">
      <c r="A11" s="219" t="s">
        <v>940</v>
      </c>
      <c r="B11" s="220" t="s">
        <v>1002</v>
      </c>
      <c r="C11" s="221" t="s">
        <v>1002</v>
      </c>
      <c r="D11" s="221" t="s">
        <v>1002</v>
      </c>
      <c r="E11" s="220" t="s">
        <v>1002</v>
      </c>
      <c r="F11" s="220"/>
      <c r="G11" s="220"/>
      <c r="H11" s="220" t="s">
        <v>1002</v>
      </c>
    </row>
    <row r="12" spans="1:8" ht="21" hidden="1">
      <c r="A12" s="223" t="s">
        <v>884</v>
      </c>
      <c r="B12" s="224" t="s">
        <v>1002</v>
      </c>
      <c r="C12" s="239" t="s">
        <v>1002</v>
      </c>
      <c r="D12" s="239" t="s">
        <v>1002</v>
      </c>
      <c r="E12" s="226" t="s">
        <v>1002</v>
      </c>
      <c r="F12" s="226"/>
      <c r="G12" s="226"/>
      <c r="H12" s="240" t="s">
        <v>1002</v>
      </c>
    </row>
    <row r="13" spans="1:8" ht="21" hidden="1">
      <c r="A13" s="227" t="s">
        <v>885</v>
      </c>
      <c r="B13" s="228" t="s">
        <v>1002</v>
      </c>
      <c r="C13" s="233" t="s">
        <v>1002</v>
      </c>
      <c r="D13" s="233">
        <v>0</v>
      </c>
      <c r="E13" s="231" t="s">
        <v>1002</v>
      </c>
      <c r="F13" s="231"/>
      <c r="G13" s="231"/>
      <c r="H13" s="231" t="s">
        <v>1002</v>
      </c>
    </row>
    <row r="14" spans="1:8" ht="21" hidden="1">
      <c r="A14" s="227" t="s">
        <v>886</v>
      </c>
      <c r="B14" s="228" t="s">
        <v>1002</v>
      </c>
      <c r="C14" s="233" t="s">
        <v>1002</v>
      </c>
      <c r="D14" s="233" t="s">
        <v>1002</v>
      </c>
      <c r="E14" s="231" t="s">
        <v>1002</v>
      </c>
      <c r="F14" s="232"/>
      <c r="G14" s="232"/>
      <c r="H14" s="232" t="s">
        <v>1002</v>
      </c>
    </row>
    <row r="15" spans="1:8" ht="21" hidden="1">
      <c r="A15" s="234" t="s">
        <v>887</v>
      </c>
      <c r="B15" s="235" t="s">
        <v>1002</v>
      </c>
      <c r="C15" s="236" t="s">
        <v>1002</v>
      </c>
      <c r="D15" s="236" t="s">
        <v>1002</v>
      </c>
      <c r="E15" s="238" t="s">
        <v>1002</v>
      </c>
      <c r="F15" s="238"/>
      <c r="G15" s="238"/>
      <c r="H15" s="237" t="s">
        <v>1002</v>
      </c>
    </row>
    <row r="16" spans="1:8" s="222" customFormat="1" ht="21">
      <c r="A16" s="219" t="s">
        <v>888</v>
      </c>
      <c r="B16" s="220"/>
      <c r="C16" s="221" t="s">
        <v>1002</v>
      </c>
      <c r="D16" s="221" t="s">
        <v>1002</v>
      </c>
      <c r="E16" s="220" t="s">
        <v>1002</v>
      </c>
      <c r="F16" s="220"/>
      <c r="G16" s="220"/>
      <c r="H16" s="220" t="s">
        <v>1002</v>
      </c>
    </row>
    <row r="17" spans="1:8" ht="22.5" customHeight="1">
      <c r="A17" s="234" t="s">
        <v>889</v>
      </c>
      <c r="B17" s="241">
        <v>147</v>
      </c>
      <c r="C17" s="236">
        <v>218010</v>
      </c>
      <c r="D17" s="236">
        <v>5764192.74</v>
      </c>
      <c r="E17" s="242">
        <f>C17+D17</f>
        <v>5982202.74</v>
      </c>
      <c r="F17" s="242">
        <f>C17</f>
        <v>218010</v>
      </c>
      <c r="G17" s="242">
        <f>E17-F17</f>
        <v>5764192.74</v>
      </c>
      <c r="H17" s="242" t="s">
        <v>1002</v>
      </c>
    </row>
    <row r="18" spans="1:8" s="222" customFormat="1" ht="21" hidden="1">
      <c r="A18" s="219" t="s">
        <v>890</v>
      </c>
      <c r="B18" s="220"/>
      <c r="C18" s="221"/>
      <c r="D18" s="221"/>
      <c r="E18" s="220"/>
      <c r="F18" s="220"/>
      <c r="G18" s="220"/>
      <c r="H18" s="220"/>
    </row>
    <row r="19" spans="1:8" s="246" customFormat="1" ht="21" hidden="1">
      <c r="A19" s="243" t="s">
        <v>891</v>
      </c>
      <c r="B19" s="244"/>
      <c r="C19" s="245"/>
      <c r="D19" s="245"/>
      <c r="E19" s="240"/>
      <c r="F19" s="240"/>
      <c r="G19" s="240"/>
      <c r="H19" s="240"/>
    </row>
    <row r="20" spans="1:8" s="247" customFormat="1" ht="21" hidden="1">
      <c r="A20" s="227" t="s">
        <v>892</v>
      </c>
      <c r="B20" s="228"/>
      <c r="C20" s="233"/>
      <c r="D20" s="233"/>
      <c r="E20" s="232"/>
      <c r="F20" s="232"/>
      <c r="G20" s="232"/>
      <c r="H20" s="232"/>
    </row>
    <row r="21" spans="1:8" s="251" customFormat="1" ht="21" hidden="1">
      <c r="A21" s="248" t="s">
        <v>893</v>
      </c>
      <c r="B21" s="249"/>
      <c r="C21" s="250"/>
      <c r="D21" s="250"/>
      <c r="E21" s="237"/>
      <c r="F21" s="237"/>
      <c r="G21" s="237"/>
      <c r="H21" s="237"/>
    </row>
    <row r="22" spans="1:8" s="257" customFormat="1" ht="21" hidden="1">
      <c r="A22" s="252" t="s">
        <v>1052</v>
      </c>
      <c r="B22" s="253"/>
      <c r="C22" s="254"/>
      <c r="D22" s="255"/>
      <c r="E22" s="256"/>
      <c r="F22" s="256"/>
      <c r="G22" s="256"/>
      <c r="H22" s="256"/>
    </row>
    <row r="23" spans="1:8" s="263" customFormat="1" ht="21" hidden="1">
      <c r="A23" s="258" t="s">
        <v>1053</v>
      </c>
      <c r="B23" s="259"/>
      <c r="C23" s="260"/>
      <c r="D23" s="261"/>
      <c r="E23" s="259"/>
      <c r="F23" s="262"/>
      <c r="G23" s="262"/>
      <c r="H23" s="262"/>
    </row>
    <row r="24" spans="1:8" s="269" customFormat="1" ht="21" hidden="1">
      <c r="A24" s="264" t="s">
        <v>1054</v>
      </c>
      <c r="B24" s="265"/>
      <c r="C24" s="266"/>
      <c r="D24" s="267"/>
      <c r="E24" s="268"/>
      <c r="F24" s="268"/>
      <c r="G24" s="268"/>
      <c r="H24" s="268"/>
    </row>
    <row r="25" spans="1:8" ht="21" hidden="1">
      <c r="A25" s="223" t="s">
        <v>897</v>
      </c>
      <c r="B25" s="224"/>
      <c r="C25" s="225"/>
      <c r="D25" s="225"/>
      <c r="E25" s="240"/>
      <c r="F25" s="226"/>
      <c r="G25" s="226"/>
      <c r="H25" s="226"/>
    </row>
    <row r="26" spans="1:8" ht="21" hidden="1">
      <c r="A26" s="227" t="s">
        <v>898</v>
      </c>
      <c r="B26" s="228"/>
      <c r="C26" s="225"/>
      <c r="D26" s="225"/>
      <c r="E26" s="231"/>
      <c r="F26" s="230"/>
      <c r="G26" s="230"/>
      <c r="H26" s="230"/>
    </row>
    <row r="27" spans="1:8" ht="21" hidden="1">
      <c r="A27" s="227" t="s">
        <v>899</v>
      </c>
      <c r="B27" s="228"/>
      <c r="C27" s="233"/>
      <c r="D27" s="233"/>
      <c r="E27" s="231"/>
      <c r="F27" s="231"/>
      <c r="G27" s="231"/>
      <c r="H27" s="231"/>
    </row>
    <row r="28" spans="1:8" ht="21" hidden="1">
      <c r="A28" s="234" t="s">
        <v>1049</v>
      </c>
      <c r="B28" s="235"/>
      <c r="C28" s="270"/>
      <c r="D28" s="236"/>
      <c r="E28" s="238"/>
      <c r="F28" s="238"/>
      <c r="G28" s="238"/>
      <c r="H28" s="238"/>
    </row>
    <row r="29" spans="1:8" s="222" customFormat="1" ht="21" hidden="1">
      <c r="A29" s="219" t="s">
        <v>900</v>
      </c>
      <c r="B29" s="220"/>
      <c r="C29" s="221"/>
      <c r="D29" s="221"/>
      <c r="E29" s="220"/>
      <c r="F29" s="220"/>
      <c r="G29" s="220"/>
      <c r="H29" s="220"/>
    </row>
    <row r="30" spans="1:8" ht="21" hidden="1">
      <c r="A30" s="234" t="s">
        <v>901</v>
      </c>
      <c r="B30" s="241"/>
      <c r="C30" s="236"/>
      <c r="D30" s="236"/>
      <c r="E30" s="242"/>
      <c r="F30" s="242"/>
      <c r="G30" s="242"/>
      <c r="H30" s="242"/>
    </row>
    <row r="31" spans="1:8" s="222" customFormat="1" ht="21" hidden="1">
      <c r="A31" s="219" t="s">
        <v>941</v>
      </c>
      <c r="B31" s="220"/>
      <c r="C31" s="220"/>
      <c r="D31" s="220"/>
      <c r="E31" s="220"/>
      <c r="F31" s="220"/>
      <c r="G31" s="220"/>
      <c r="H31" s="220"/>
    </row>
    <row r="32" spans="1:9" ht="21" hidden="1">
      <c r="A32" s="234" t="s">
        <v>902</v>
      </c>
      <c r="B32" s="241"/>
      <c r="C32" s="236"/>
      <c r="D32" s="236"/>
      <c r="E32" s="242"/>
      <c r="F32" s="242"/>
      <c r="G32" s="242"/>
      <c r="H32" s="242"/>
      <c r="I32" s="271"/>
    </row>
    <row r="33" spans="1:8" s="222" customFormat="1" ht="21" hidden="1">
      <c r="A33" s="219" t="s">
        <v>942</v>
      </c>
      <c r="B33" s="220"/>
      <c r="C33" s="220"/>
      <c r="D33" s="220"/>
      <c r="E33" s="220"/>
      <c r="F33" s="220"/>
      <c r="G33" s="220"/>
      <c r="H33" s="220"/>
    </row>
    <row r="34" spans="1:8" ht="21" hidden="1">
      <c r="A34" s="223" t="s">
        <v>903</v>
      </c>
      <c r="B34" s="224"/>
      <c r="C34" s="225"/>
      <c r="D34" s="225"/>
      <c r="E34" s="226"/>
      <c r="F34" s="226"/>
      <c r="G34" s="226"/>
      <c r="H34" s="226"/>
    </row>
    <row r="35" spans="1:8" ht="21" hidden="1">
      <c r="A35" s="227" t="s">
        <v>904</v>
      </c>
      <c r="B35" s="228"/>
      <c r="C35" s="233"/>
      <c r="D35" s="233"/>
      <c r="E35" s="231"/>
      <c r="F35" s="230"/>
      <c r="G35" s="230"/>
      <c r="H35" s="230"/>
    </row>
    <row r="36" spans="1:8" ht="21" hidden="1">
      <c r="A36" s="227" t="s">
        <v>905</v>
      </c>
      <c r="B36" s="228"/>
      <c r="C36" s="233"/>
      <c r="D36" s="233"/>
      <c r="E36" s="232"/>
      <c r="F36" s="232"/>
      <c r="G36" s="232"/>
      <c r="H36" s="231"/>
    </row>
    <row r="37" spans="1:8" ht="21" hidden="1">
      <c r="A37" s="227" t="s">
        <v>906</v>
      </c>
      <c r="B37" s="228"/>
      <c r="C37" s="233"/>
      <c r="D37" s="233"/>
      <c r="E37" s="230"/>
      <c r="F37" s="230"/>
      <c r="G37" s="230"/>
      <c r="H37" s="231"/>
    </row>
    <row r="38" spans="1:8" ht="21" hidden="1">
      <c r="A38" s="234" t="s">
        <v>907</v>
      </c>
      <c r="B38" s="235"/>
      <c r="C38" s="236"/>
      <c r="D38" s="236"/>
      <c r="E38" s="237"/>
      <c r="F38" s="238"/>
      <c r="G38" s="238"/>
      <c r="H38" s="238"/>
    </row>
    <row r="39" spans="1:8" ht="21" hidden="1">
      <c r="A39" s="234" t="s">
        <v>1065</v>
      </c>
      <c r="B39" s="235"/>
      <c r="C39" s="236"/>
      <c r="D39" s="236"/>
      <c r="E39" s="238"/>
      <c r="F39" s="238"/>
      <c r="G39" s="238"/>
      <c r="H39" s="238"/>
    </row>
    <row r="40" spans="1:8" s="222" customFormat="1" ht="21" hidden="1">
      <c r="A40" s="219" t="s">
        <v>908</v>
      </c>
      <c r="B40" s="220"/>
      <c r="C40" s="220"/>
      <c r="D40" s="220"/>
      <c r="E40" s="220"/>
      <c r="F40" s="220"/>
      <c r="G40" s="220"/>
      <c r="H40" s="220"/>
    </row>
    <row r="41" spans="1:8" s="246" customFormat="1" ht="21" hidden="1">
      <c r="A41" s="243" t="s">
        <v>909</v>
      </c>
      <c r="B41" s="244"/>
      <c r="C41" s="245"/>
      <c r="D41" s="245"/>
      <c r="E41" s="226"/>
      <c r="F41" s="226"/>
      <c r="G41" s="226"/>
      <c r="H41" s="226"/>
    </row>
    <row r="42" spans="1:8" s="251" customFormat="1" ht="21" hidden="1">
      <c r="A42" s="248" t="s">
        <v>910</v>
      </c>
      <c r="B42" s="249"/>
      <c r="C42" s="272"/>
      <c r="D42" s="272"/>
      <c r="E42" s="237"/>
      <c r="F42" s="237"/>
      <c r="G42" s="237"/>
      <c r="H42" s="237"/>
    </row>
    <row r="43" spans="1:8" s="273" customFormat="1" ht="21" hidden="1">
      <c r="A43" s="264" t="s">
        <v>911</v>
      </c>
      <c r="B43" s="268"/>
      <c r="C43" s="268"/>
      <c r="D43" s="268"/>
      <c r="E43" s="220"/>
      <c r="F43" s="220"/>
      <c r="G43" s="220"/>
      <c r="H43" s="220"/>
    </row>
    <row r="44" spans="1:8" ht="21" hidden="1">
      <c r="A44" s="20" t="s">
        <v>912</v>
      </c>
      <c r="B44" s="274"/>
      <c r="C44" s="225"/>
      <c r="D44" s="225"/>
      <c r="E44" s="226"/>
      <c r="F44" s="226"/>
      <c r="G44" s="226"/>
      <c r="H44" s="226"/>
    </row>
    <row r="45" spans="1:8" ht="21" hidden="1">
      <c r="A45" s="20" t="s">
        <v>913</v>
      </c>
      <c r="B45" s="228"/>
      <c r="C45" s="233"/>
      <c r="D45" s="233"/>
      <c r="E45" s="231"/>
      <c r="F45" s="231"/>
      <c r="G45" s="231"/>
      <c r="H45" s="231"/>
    </row>
    <row r="46" spans="1:8" ht="21" hidden="1">
      <c r="A46" s="20" t="s">
        <v>914</v>
      </c>
      <c r="B46" s="275"/>
      <c r="C46" s="276"/>
      <c r="D46" s="276"/>
      <c r="E46" s="231"/>
      <c r="F46" s="231"/>
      <c r="G46" s="232"/>
      <c r="H46" s="231"/>
    </row>
    <row r="47" spans="1:8" ht="21" hidden="1">
      <c r="A47" s="20" t="s">
        <v>915</v>
      </c>
      <c r="B47" s="228"/>
      <c r="C47" s="233"/>
      <c r="D47" s="233"/>
      <c r="E47" s="232"/>
      <c r="F47" s="232"/>
      <c r="G47" s="231"/>
      <c r="H47" s="389"/>
    </row>
    <row r="48" spans="1:8" ht="21" hidden="1">
      <c r="A48" s="20" t="s">
        <v>916</v>
      </c>
      <c r="B48" s="228"/>
      <c r="C48" s="233"/>
      <c r="D48" s="233"/>
      <c r="E48" s="230"/>
      <c r="F48" s="231"/>
      <c r="G48" s="231"/>
      <c r="H48" s="231"/>
    </row>
    <row r="49" spans="1:8" ht="21" hidden="1">
      <c r="A49" s="20" t="s">
        <v>917</v>
      </c>
      <c r="B49" s="228"/>
      <c r="C49" s="233"/>
      <c r="D49" s="233"/>
      <c r="E49" s="231"/>
      <c r="F49" s="232"/>
      <c r="G49" s="232"/>
      <c r="H49" s="232"/>
    </row>
    <row r="50" spans="1:8" ht="21" hidden="1">
      <c r="A50" s="20" t="s">
        <v>918</v>
      </c>
      <c r="B50" s="228"/>
      <c r="C50" s="233"/>
      <c r="D50" s="233"/>
      <c r="E50" s="232"/>
      <c r="F50" s="231"/>
      <c r="G50" s="230"/>
      <c r="H50" s="231"/>
    </row>
    <row r="51" spans="1:8" ht="21" hidden="1">
      <c r="A51" s="20" t="s">
        <v>919</v>
      </c>
      <c r="B51" s="228"/>
      <c r="C51" s="233"/>
      <c r="D51" s="233"/>
      <c r="E51" s="230"/>
      <c r="F51" s="231"/>
      <c r="G51" s="231"/>
      <c r="H51" s="232"/>
    </row>
    <row r="52" spans="1:8" ht="21" hidden="1">
      <c r="A52" s="20" t="s">
        <v>920</v>
      </c>
      <c r="B52" s="228"/>
      <c r="C52" s="233"/>
      <c r="D52" s="233"/>
      <c r="E52" s="231"/>
      <c r="F52" s="230"/>
      <c r="G52" s="230"/>
      <c r="H52" s="230"/>
    </row>
    <row r="53" spans="1:8" ht="21" hidden="1">
      <c r="A53" s="20" t="s">
        <v>921</v>
      </c>
      <c r="B53" s="228"/>
      <c r="C53" s="233"/>
      <c r="D53" s="233"/>
      <c r="E53" s="232"/>
      <c r="F53" s="232"/>
      <c r="G53" s="232"/>
      <c r="H53" s="230"/>
    </row>
    <row r="54" spans="1:8" ht="21" hidden="1">
      <c r="A54" s="20" t="s">
        <v>922</v>
      </c>
      <c r="B54" s="228"/>
      <c r="C54" s="233"/>
      <c r="D54" s="233"/>
      <c r="E54" s="230"/>
      <c r="F54" s="230"/>
      <c r="G54" s="230"/>
      <c r="H54" s="230"/>
    </row>
    <row r="55" spans="1:8" ht="21" hidden="1">
      <c r="A55" s="20" t="s">
        <v>923</v>
      </c>
      <c r="B55" s="228"/>
      <c r="C55" s="233"/>
      <c r="D55" s="233"/>
      <c r="E55" s="230"/>
      <c r="F55" s="230"/>
      <c r="G55" s="230"/>
      <c r="H55" s="230"/>
    </row>
    <row r="56" spans="1:8" ht="21" hidden="1">
      <c r="A56" s="20" t="s">
        <v>1037</v>
      </c>
      <c r="B56" s="228"/>
      <c r="C56" s="276"/>
      <c r="D56" s="276"/>
      <c r="E56" s="230"/>
      <c r="F56" s="230"/>
      <c r="G56" s="230"/>
      <c r="H56" s="230"/>
    </row>
    <row r="57" spans="1:8" ht="21" hidden="1">
      <c r="A57" s="20" t="s">
        <v>1038</v>
      </c>
      <c r="B57" s="318"/>
      <c r="C57" s="276"/>
      <c r="D57" s="276"/>
      <c r="E57" s="230"/>
      <c r="F57" s="230"/>
      <c r="G57" s="231"/>
      <c r="H57" s="231"/>
    </row>
    <row r="58" spans="1:8" ht="21" hidden="1">
      <c r="A58" s="20" t="s">
        <v>1039</v>
      </c>
      <c r="B58" s="275"/>
      <c r="C58" s="276"/>
      <c r="D58" s="276"/>
      <c r="E58" s="230"/>
      <c r="F58" s="230"/>
      <c r="G58" s="232"/>
      <c r="H58" s="231"/>
    </row>
    <row r="59" spans="1:8" ht="21" hidden="1">
      <c r="A59" s="20" t="s">
        <v>1040</v>
      </c>
      <c r="B59" s="275"/>
      <c r="C59" s="233"/>
      <c r="D59" s="276"/>
      <c r="E59" s="230"/>
      <c r="F59" s="230"/>
      <c r="G59" s="230"/>
      <c r="H59" s="231"/>
    </row>
    <row r="60" spans="1:8" ht="21" hidden="1">
      <c r="A60" s="20" t="s">
        <v>1041</v>
      </c>
      <c r="B60" s="275"/>
      <c r="C60" s="236"/>
      <c r="D60" s="276"/>
      <c r="E60" s="230"/>
      <c r="F60" s="230"/>
      <c r="G60" s="230"/>
      <c r="H60" s="231"/>
    </row>
    <row r="61" spans="1:8" ht="21" hidden="1">
      <c r="A61" s="20" t="s">
        <v>1042</v>
      </c>
      <c r="B61" s="275"/>
      <c r="C61" s="233"/>
      <c r="D61" s="276"/>
      <c r="E61" s="231"/>
      <c r="F61" s="230"/>
      <c r="G61" s="230"/>
      <c r="H61" s="389"/>
    </row>
    <row r="62" spans="1:8" ht="21" hidden="1">
      <c r="A62" s="20" t="s">
        <v>1043</v>
      </c>
      <c r="B62" s="228"/>
      <c r="C62" s="233"/>
      <c r="D62" s="276"/>
      <c r="E62" s="232"/>
      <c r="F62" s="230"/>
      <c r="G62" s="230"/>
      <c r="H62" s="232"/>
    </row>
    <row r="63" spans="1:8" ht="21" hidden="1">
      <c r="A63" s="20" t="s">
        <v>1044</v>
      </c>
      <c r="B63" s="318"/>
      <c r="C63" s="272"/>
      <c r="D63" s="272"/>
      <c r="E63" s="237"/>
      <c r="F63" s="237"/>
      <c r="G63" s="237"/>
      <c r="H63" s="237"/>
    </row>
    <row r="64" spans="1:8" s="278" customFormat="1" ht="21" hidden="1">
      <c r="A64" s="219" t="s">
        <v>939</v>
      </c>
      <c r="B64" s="220"/>
      <c r="C64" s="220"/>
      <c r="D64" s="220"/>
      <c r="E64" s="220"/>
      <c r="F64" s="268"/>
      <c r="G64" s="268"/>
      <c r="H64" s="277"/>
    </row>
    <row r="65" spans="1:8" ht="21" hidden="1">
      <c r="A65" s="227" t="s">
        <v>1066</v>
      </c>
      <c r="B65" s="274"/>
      <c r="C65" s="225"/>
      <c r="D65" s="225"/>
      <c r="E65" s="230"/>
      <c r="F65" s="230"/>
      <c r="G65" s="230"/>
      <c r="H65" s="230"/>
    </row>
    <row r="66" spans="1:8" ht="21" hidden="1">
      <c r="A66" s="227" t="s">
        <v>924</v>
      </c>
      <c r="B66" s="274"/>
      <c r="C66" s="225"/>
      <c r="D66" s="225"/>
      <c r="E66" s="231"/>
      <c r="F66" s="230"/>
      <c r="G66" s="231"/>
      <c r="H66" s="230"/>
    </row>
    <row r="67" spans="1:8" ht="21" hidden="1">
      <c r="A67" s="227" t="s">
        <v>925</v>
      </c>
      <c r="B67" s="274"/>
      <c r="C67" s="225"/>
      <c r="D67" s="225"/>
      <c r="E67" s="232"/>
      <c r="F67" s="231"/>
      <c r="G67" s="232"/>
      <c r="H67" s="231"/>
    </row>
    <row r="68" spans="1:8" ht="21" hidden="1">
      <c r="A68" s="227" t="s">
        <v>926</v>
      </c>
      <c r="B68" s="274"/>
      <c r="C68" s="233"/>
      <c r="D68" s="225"/>
      <c r="E68" s="230"/>
      <c r="F68" s="230"/>
      <c r="G68" s="230"/>
      <c r="H68" s="231"/>
    </row>
    <row r="69" spans="1:8" s="279" customFormat="1" ht="21" hidden="1">
      <c r="A69" s="234" t="s">
        <v>927</v>
      </c>
      <c r="B69" s="274"/>
      <c r="C69" s="236"/>
      <c r="D69" s="225"/>
      <c r="E69" s="237"/>
      <c r="F69" s="237"/>
      <c r="G69" s="237"/>
      <c r="H69" s="238"/>
    </row>
    <row r="70" spans="1:8" s="246" customFormat="1" ht="21" hidden="1">
      <c r="A70" s="280" t="s">
        <v>928</v>
      </c>
      <c r="B70" s="281"/>
      <c r="C70" s="281"/>
      <c r="D70" s="281"/>
      <c r="E70" s="282"/>
      <c r="F70" s="282"/>
      <c r="G70" s="282"/>
      <c r="H70" s="282"/>
    </row>
    <row r="71" spans="1:8" s="247" customFormat="1" ht="21" hidden="1">
      <c r="A71" s="283" t="s">
        <v>929</v>
      </c>
      <c r="B71" s="284"/>
      <c r="C71" s="284"/>
      <c r="D71" s="284"/>
      <c r="E71" s="285"/>
      <c r="F71" s="285"/>
      <c r="G71" s="285"/>
      <c r="H71" s="286"/>
    </row>
    <row r="72" spans="1:8" s="287" customFormat="1" ht="21.75" customHeight="1" hidden="1">
      <c r="A72" s="283" t="s">
        <v>930</v>
      </c>
      <c r="B72" s="284"/>
      <c r="C72" s="284"/>
      <c r="D72" s="284"/>
      <c r="E72" s="285"/>
      <c r="F72" s="285"/>
      <c r="G72" s="285"/>
      <c r="H72" s="286"/>
    </row>
    <row r="73" spans="1:8" s="247" customFormat="1" ht="21" hidden="1">
      <c r="A73" s="283" t="s">
        <v>931</v>
      </c>
      <c r="B73" s="288"/>
      <c r="C73" s="288"/>
      <c r="D73" s="288"/>
      <c r="E73" s="285"/>
      <c r="F73" s="286"/>
      <c r="G73" s="286"/>
      <c r="H73" s="286"/>
    </row>
    <row r="74" spans="1:8" ht="21" hidden="1">
      <c r="A74" s="289" t="s">
        <v>932</v>
      </c>
      <c r="B74" s="284"/>
      <c r="C74" s="284"/>
      <c r="D74" s="284"/>
      <c r="E74" s="290"/>
      <c r="F74" s="291"/>
      <c r="G74" s="291"/>
      <c r="H74" s="291"/>
    </row>
    <row r="75" spans="1:8" s="295" customFormat="1" ht="21.75" hidden="1" thickBot="1">
      <c r="A75" s="292" t="s">
        <v>933</v>
      </c>
      <c r="B75" s="293"/>
      <c r="C75" s="293"/>
      <c r="D75" s="293"/>
      <c r="E75" s="294"/>
      <c r="F75" s="362"/>
      <c r="G75" s="362"/>
      <c r="H75" s="362"/>
    </row>
    <row r="76" spans="1:5" s="300" customFormat="1" ht="21.75" thickBot="1">
      <c r="A76" s="296"/>
      <c r="B76" s="297"/>
      <c r="C76" s="298"/>
      <c r="D76" s="298"/>
      <c r="E76" s="299"/>
    </row>
    <row r="77" spans="1:8" s="305" customFormat="1" ht="21">
      <c r="A77" s="301"/>
      <c r="B77" s="302"/>
      <c r="C77" s="303"/>
      <c r="D77" s="303"/>
      <c r="E77" s="304"/>
      <c r="F77" s="363" t="s">
        <v>680</v>
      </c>
      <c r="G77" s="364"/>
      <c r="H77" s="365"/>
    </row>
    <row r="78" spans="1:8" s="305" customFormat="1" ht="21">
      <c r="A78" s="301"/>
      <c r="B78" s="302"/>
      <c r="C78" s="303"/>
      <c r="D78" s="303"/>
      <c r="E78" s="304"/>
      <c r="F78" s="366" t="s">
        <v>681</v>
      </c>
      <c r="G78" s="367"/>
      <c r="H78" s="368"/>
    </row>
    <row r="79" spans="1:8" s="305" customFormat="1" ht="21.75" thickBot="1">
      <c r="A79" s="301"/>
      <c r="B79" s="302"/>
      <c r="C79" s="303"/>
      <c r="D79" s="303"/>
      <c r="E79" s="304"/>
      <c r="F79" s="369" t="s">
        <v>682</v>
      </c>
      <c r="G79" s="370"/>
      <c r="H79" s="371"/>
    </row>
    <row r="80" spans="1:8" ht="21">
      <c r="A80" s="2" t="s">
        <v>935</v>
      </c>
      <c r="B80" s="306"/>
      <c r="C80" s="307"/>
      <c r="D80" s="307"/>
      <c r="E80" s="216"/>
      <c r="F80" s="216"/>
      <c r="G80" s="216"/>
      <c r="H80" s="216"/>
    </row>
    <row r="81" spans="1:8" ht="21">
      <c r="A81" s="1" t="s">
        <v>1055</v>
      </c>
      <c r="B81" s="306"/>
      <c r="C81" s="307"/>
      <c r="D81" s="307"/>
      <c r="E81" s="216"/>
      <c r="F81" s="216"/>
      <c r="G81" s="216"/>
      <c r="H81" s="216"/>
    </row>
    <row r="82" spans="1:16" ht="21.75" customHeight="1">
      <c r="A82" s="695" t="s">
        <v>1056</v>
      </c>
      <c r="B82" s="695"/>
      <c r="C82" s="695"/>
      <c r="D82" s="695"/>
      <c r="E82" s="695"/>
      <c r="F82" s="695"/>
      <c r="G82" s="695"/>
      <c r="H82" s="695"/>
      <c r="I82" s="279"/>
      <c r="J82" s="279"/>
      <c r="K82" s="279"/>
      <c r="L82" s="279"/>
      <c r="M82" s="279"/>
      <c r="N82" s="279"/>
      <c r="O82" s="279"/>
      <c r="P82" s="279"/>
    </row>
    <row r="83" spans="1:8" ht="21" customHeight="1">
      <c r="A83" s="695" t="s">
        <v>1057</v>
      </c>
      <c r="B83" s="695"/>
      <c r="C83" s="695"/>
      <c r="D83" s="695"/>
      <c r="E83" s="695"/>
      <c r="F83" s="695"/>
      <c r="G83" s="695"/>
      <c r="H83" s="695"/>
    </row>
    <row r="84" spans="1:8" ht="21.75" customHeight="1">
      <c r="A84" s="698" t="s">
        <v>1058</v>
      </c>
      <c r="B84" s="698"/>
      <c r="C84" s="698"/>
      <c r="D84" s="698"/>
      <c r="E84" s="698"/>
      <c r="F84" s="698"/>
      <c r="G84" s="698"/>
      <c r="H84" s="698"/>
    </row>
    <row r="85" spans="1:8" ht="21">
      <c r="A85" s="1" t="s">
        <v>1059</v>
      </c>
      <c r="B85" s="308"/>
      <c r="C85" s="307"/>
      <c r="D85" s="307"/>
      <c r="E85" s="216"/>
      <c r="F85" s="216"/>
      <c r="G85" s="216"/>
      <c r="H85" s="216"/>
    </row>
    <row r="86" spans="1:8" ht="21">
      <c r="A86" s="2" t="s">
        <v>937</v>
      </c>
      <c r="B86" s="308"/>
      <c r="C86" s="307"/>
      <c r="D86" s="307"/>
      <c r="E86" s="216"/>
      <c r="F86" s="216"/>
      <c r="G86" s="216"/>
      <c r="H86" s="216"/>
    </row>
    <row r="87" ht="21">
      <c r="A87" s="1" t="s">
        <v>1061</v>
      </c>
    </row>
    <row r="88" ht="21">
      <c r="A88" s="1" t="s">
        <v>1062</v>
      </c>
    </row>
    <row r="89" ht="21">
      <c r="A89" s="154" t="s">
        <v>975</v>
      </c>
    </row>
    <row r="90" ht="21">
      <c r="A90" s="7" t="s">
        <v>1063</v>
      </c>
    </row>
  </sheetData>
  <mergeCells count="11">
    <mergeCell ref="A84:H84"/>
    <mergeCell ref="A2:A3"/>
    <mergeCell ref="C2:C3"/>
    <mergeCell ref="A83:H83"/>
    <mergeCell ref="A1:E1"/>
    <mergeCell ref="D2:D3"/>
    <mergeCell ref="B2:B3"/>
    <mergeCell ref="A82:H82"/>
    <mergeCell ref="E2:E3"/>
    <mergeCell ref="F2:F3"/>
    <mergeCell ref="G2:G3"/>
  </mergeCells>
  <printOptions/>
  <pageMargins left="1.1811023622047245" right="0.5905511811023623" top="0.984251968503937" bottom="0.5905511811023623" header="0.5118110236220472" footer="0.5118110236220472"/>
  <pageSetup horizontalDpi="600" verticalDpi="600" orientation="landscape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Z10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78" sqref="B78"/>
    </sheetView>
  </sheetViews>
  <sheetFormatPr defaultColWidth="9.140625" defaultRowHeight="12.75"/>
  <cols>
    <col min="1" max="1" width="32.7109375" style="95" customWidth="1"/>
    <col min="2" max="3" width="11.00390625" style="94" customWidth="1"/>
    <col min="4" max="4" width="7.140625" style="93" customWidth="1"/>
    <col min="5" max="5" width="7.57421875" style="93" customWidth="1"/>
    <col min="6" max="6" width="7.140625" style="93" customWidth="1"/>
    <col min="7" max="7" width="7.00390625" style="93" customWidth="1"/>
    <col min="8" max="8" width="7.28125" style="96" customWidth="1"/>
    <col min="9" max="9" width="7.28125" style="93" customWidth="1"/>
    <col min="10" max="10" width="7.7109375" style="96" customWidth="1"/>
    <col min="11" max="11" width="7.57421875" style="93" customWidth="1"/>
    <col min="12" max="12" width="7.421875" style="96" customWidth="1"/>
    <col min="13" max="13" width="7.28125" style="93" customWidth="1"/>
    <col min="14" max="14" width="7.8515625" style="96" customWidth="1"/>
    <col min="15" max="15" width="7.8515625" style="94" customWidth="1"/>
    <col min="16" max="52" width="9.140625" style="85" customWidth="1"/>
    <col min="53" max="16384" width="9.140625" style="7" customWidth="1"/>
  </cols>
  <sheetData>
    <row r="1" spans="1:52" s="4" customFormat="1" ht="24.75" customHeight="1">
      <c r="A1" s="664" t="s">
        <v>1074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s="4" customFormat="1" ht="18" customHeight="1">
      <c r="A2" s="670" t="s">
        <v>1090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15" s="5" customFormat="1" ht="24.75" customHeight="1">
      <c r="A3" s="662"/>
      <c r="B3" s="662"/>
      <c r="C3" s="31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1">
      <c r="A4" s="660" t="s">
        <v>864</v>
      </c>
      <c r="B4" s="6" t="s">
        <v>865</v>
      </c>
      <c r="C4" s="6" t="s">
        <v>865</v>
      </c>
      <c r="D4" s="666" t="s">
        <v>866</v>
      </c>
      <c r="E4" s="666" t="s">
        <v>867</v>
      </c>
      <c r="F4" s="666" t="s">
        <v>868</v>
      </c>
      <c r="G4" s="666" t="s">
        <v>869</v>
      </c>
      <c r="H4" s="666" t="s">
        <v>870</v>
      </c>
      <c r="I4" s="668" t="s">
        <v>871</v>
      </c>
      <c r="J4" s="666" t="s">
        <v>872</v>
      </c>
      <c r="K4" s="666" t="s">
        <v>873</v>
      </c>
      <c r="L4" s="666" t="s">
        <v>874</v>
      </c>
      <c r="M4" s="666" t="s">
        <v>875</v>
      </c>
      <c r="N4" s="668" t="s">
        <v>876</v>
      </c>
      <c r="O4" s="674" t="s">
        <v>877</v>
      </c>
    </row>
    <row r="5" spans="1:15" ht="21">
      <c r="A5" s="661"/>
      <c r="B5" s="8" t="s">
        <v>878</v>
      </c>
      <c r="C5" s="8" t="s">
        <v>1078</v>
      </c>
      <c r="D5" s="667"/>
      <c r="E5" s="667"/>
      <c r="F5" s="667"/>
      <c r="G5" s="667"/>
      <c r="H5" s="667"/>
      <c r="I5" s="669"/>
      <c r="J5" s="667"/>
      <c r="K5" s="667"/>
      <c r="L5" s="667"/>
      <c r="M5" s="667"/>
      <c r="N5" s="669"/>
      <c r="O5" s="675"/>
    </row>
    <row r="6" spans="1:52" s="13" customFormat="1" ht="21" hidden="1">
      <c r="A6" s="9" t="s">
        <v>879</v>
      </c>
      <c r="B6" s="10"/>
      <c r="C6" s="10"/>
      <c r="D6" s="11"/>
      <c r="E6" s="11"/>
      <c r="F6" s="11"/>
      <c r="G6" s="11"/>
      <c r="H6" s="11"/>
      <c r="I6" s="11"/>
      <c r="J6" s="12"/>
      <c r="K6" s="12"/>
      <c r="L6" s="11"/>
      <c r="M6" s="11"/>
      <c r="N6" s="11"/>
      <c r="O6" s="10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</row>
    <row r="7" spans="1:52" s="19" customFormat="1" ht="21" hidden="1">
      <c r="A7" s="14" t="s">
        <v>880</v>
      </c>
      <c r="B7" s="15"/>
      <c r="C7" s="15"/>
      <c r="D7" s="16"/>
      <c r="E7" s="16"/>
      <c r="F7" s="16"/>
      <c r="G7" s="16"/>
      <c r="H7" s="16"/>
      <c r="I7" s="16"/>
      <c r="J7" s="17"/>
      <c r="K7" s="17"/>
      <c r="L7" s="16"/>
      <c r="M7" s="16"/>
      <c r="N7" s="16"/>
      <c r="O7" s="18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</row>
    <row r="8" spans="1:52" s="25" customFormat="1" ht="21" hidden="1">
      <c r="A8" s="20" t="s">
        <v>881</v>
      </c>
      <c r="B8" s="21"/>
      <c r="C8" s="21"/>
      <c r="D8" s="22"/>
      <c r="E8" s="22"/>
      <c r="F8" s="23"/>
      <c r="G8" s="24"/>
      <c r="H8" s="22"/>
      <c r="I8" s="22"/>
      <c r="J8" s="22"/>
      <c r="K8" s="22"/>
      <c r="L8" s="22"/>
      <c r="M8" s="22"/>
      <c r="N8" s="23"/>
      <c r="O8" s="21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</row>
    <row r="9" spans="1:52" s="25" customFormat="1" ht="21" hidden="1">
      <c r="A9" s="20" t="s">
        <v>882</v>
      </c>
      <c r="B9" s="21"/>
      <c r="C9" s="21"/>
      <c r="D9" s="22"/>
      <c r="E9" s="22"/>
      <c r="F9" s="23"/>
      <c r="G9" s="22"/>
      <c r="H9" s="22"/>
      <c r="I9" s="22"/>
      <c r="J9" s="22"/>
      <c r="K9" s="22"/>
      <c r="L9" s="22"/>
      <c r="M9" s="22"/>
      <c r="N9" s="23"/>
      <c r="O9" s="21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</row>
    <row r="10" spans="1:52" s="25" customFormat="1" ht="21" hidden="1">
      <c r="A10" s="20" t="s">
        <v>883</v>
      </c>
      <c r="B10" s="21"/>
      <c r="C10" s="21"/>
      <c r="D10" s="23"/>
      <c r="E10" s="22"/>
      <c r="F10" s="23"/>
      <c r="G10" s="23"/>
      <c r="H10" s="22"/>
      <c r="I10" s="23"/>
      <c r="J10" s="22"/>
      <c r="K10" s="22"/>
      <c r="L10" s="22"/>
      <c r="M10" s="22"/>
      <c r="N10" s="23"/>
      <c r="O10" s="21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</row>
    <row r="11" spans="1:52" s="29" customFormat="1" ht="21.75" customHeight="1" hidden="1">
      <c r="A11" s="26" t="s">
        <v>943</v>
      </c>
      <c r="B11" s="27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</row>
    <row r="12" spans="1:52" s="208" customFormat="1" ht="21.75" customHeight="1" hidden="1">
      <c r="A12" s="205" t="s">
        <v>1048</v>
      </c>
      <c r="B12" s="206"/>
      <c r="C12" s="206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</row>
    <row r="13" spans="1:52" s="13" customFormat="1" ht="21" hidden="1">
      <c r="A13" s="9" t="s">
        <v>940</v>
      </c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2"/>
      <c r="M13" s="11"/>
      <c r="N13" s="11"/>
      <c r="O13" s="30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</row>
    <row r="14" spans="1:52" s="19" customFormat="1" ht="21" hidden="1">
      <c r="A14" s="14" t="s">
        <v>884</v>
      </c>
      <c r="B14" s="31"/>
      <c r="C14" s="31"/>
      <c r="D14" s="32"/>
      <c r="E14" s="32"/>
      <c r="F14" s="32"/>
      <c r="G14" s="32"/>
      <c r="H14" s="32"/>
      <c r="I14" s="32"/>
      <c r="J14" s="32"/>
      <c r="K14" s="33"/>
      <c r="L14" s="33"/>
      <c r="M14" s="32"/>
      <c r="N14" s="32"/>
      <c r="O14" s="31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</row>
    <row r="15" spans="1:52" s="25" customFormat="1" ht="21" hidden="1">
      <c r="A15" s="20" t="s">
        <v>885</v>
      </c>
      <c r="B15" s="21"/>
      <c r="C15" s="21"/>
      <c r="D15" s="23"/>
      <c r="E15" s="23"/>
      <c r="F15" s="23"/>
      <c r="G15" s="34"/>
      <c r="H15" s="23"/>
      <c r="I15" s="22"/>
      <c r="J15" s="22"/>
      <c r="K15" s="23"/>
      <c r="L15" s="22"/>
      <c r="M15" s="34"/>
      <c r="N15" s="23"/>
      <c r="O15" s="21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</row>
    <row r="16" spans="1:52" s="25" customFormat="1" ht="21" hidden="1">
      <c r="A16" s="20" t="s">
        <v>886</v>
      </c>
      <c r="B16" s="21"/>
      <c r="C16" s="21"/>
      <c r="D16" s="23"/>
      <c r="E16" s="23"/>
      <c r="F16" s="34"/>
      <c r="G16" s="23"/>
      <c r="H16" s="23"/>
      <c r="I16" s="24"/>
      <c r="J16" s="23"/>
      <c r="K16" s="23"/>
      <c r="L16" s="24"/>
      <c r="M16" s="23"/>
      <c r="N16" s="23"/>
      <c r="O16" s="21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</row>
    <row r="17" spans="1:52" s="29" customFormat="1" ht="21" hidden="1">
      <c r="A17" s="26" t="s">
        <v>887</v>
      </c>
      <c r="B17" s="35"/>
      <c r="C17" s="35"/>
      <c r="D17" s="36"/>
      <c r="E17" s="36"/>
      <c r="F17" s="37"/>
      <c r="G17" s="37"/>
      <c r="H17" s="37"/>
      <c r="I17" s="36"/>
      <c r="J17" s="36"/>
      <c r="K17" s="36"/>
      <c r="L17" s="36"/>
      <c r="M17" s="36"/>
      <c r="N17" s="37"/>
      <c r="O17" s="38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</row>
    <row r="18" spans="1:52" s="13" customFormat="1" ht="21">
      <c r="A18" s="9" t="s">
        <v>888</v>
      </c>
      <c r="B18" s="10"/>
      <c r="C18" s="10"/>
      <c r="D18" s="11"/>
      <c r="E18" s="11"/>
      <c r="F18" s="11"/>
      <c r="G18" s="11"/>
      <c r="H18" s="11"/>
      <c r="I18" s="39"/>
      <c r="J18" s="11"/>
      <c r="K18" s="11"/>
      <c r="L18" s="11"/>
      <c r="M18" s="11"/>
      <c r="N18" s="11"/>
      <c r="O18" s="10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</row>
    <row r="19" spans="1:15" ht="21.75" thickBot="1">
      <c r="A19" s="390" t="s">
        <v>889</v>
      </c>
      <c r="B19" s="172">
        <v>147</v>
      </c>
      <c r="C19" s="172"/>
      <c r="D19" s="391">
        <f>14+1900</f>
        <v>1914</v>
      </c>
      <c r="E19" s="391">
        <v>97</v>
      </c>
      <c r="F19" s="391">
        <v>6</v>
      </c>
      <c r="G19" s="391">
        <v>6</v>
      </c>
      <c r="H19" s="391">
        <v>20</v>
      </c>
      <c r="I19" s="198" t="s">
        <v>617</v>
      </c>
      <c r="J19" s="391">
        <v>6</v>
      </c>
      <c r="K19" s="391">
        <v>8</v>
      </c>
      <c r="L19" s="391">
        <v>17</v>
      </c>
      <c r="M19" s="391">
        <v>10</v>
      </c>
      <c r="N19" s="424">
        <f>SUM(D19:M19)</f>
        <v>2084</v>
      </c>
      <c r="O19" s="172"/>
    </row>
    <row r="20" spans="1:52" s="13" customFormat="1" ht="21" hidden="1">
      <c r="A20" s="9" t="s">
        <v>890</v>
      </c>
      <c r="B20" s="10"/>
      <c r="C20" s="10"/>
      <c r="D20" s="11"/>
      <c r="E20" s="11"/>
      <c r="F20" s="11"/>
      <c r="G20" s="11"/>
      <c r="H20" s="11"/>
      <c r="I20" s="39"/>
      <c r="J20" s="11"/>
      <c r="K20" s="39"/>
      <c r="L20" s="11"/>
      <c r="M20" s="11"/>
      <c r="N20" s="11"/>
      <c r="O20" s="10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</row>
    <row r="21" spans="1:52" s="19" customFormat="1" ht="21" hidden="1">
      <c r="A21" s="14" t="s">
        <v>891</v>
      </c>
      <c r="B21" s="31"/>
      <c r="C21" s="31"/>
      <c r="D21" s="32"/>
      <c r="E21" s="32"/>
      <c r="F21" s="32"/>
      <c r="G21" s="32"/>
      <c r="H21" s="32"/>
      <c r="I21" s="43"/>
      <c r="J21" s="43"/>
      <c r="K21" s="43"/>
      <c r="L21" s="32"/>
      <c r="M21" s="32"/>
      <c r="N21" s="32"/>
      <c r="O21" s="31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</row>
    <row r="22" spans="1:52" s="25" customFormat="1" ht="21" hidden="1">
      <c r="A22" s="20" t="s">
        <v>892</v>
      </c>
      <c r="B22" s="21"/>
      <c r="C22" s="21"/>
      <c r="D22" s="23"/>
      <c r="E22" s="24"/>
      <c r="F22" s="23"/>
      <c r="G22" s="23"/>
      <c r="H22" s="23"/>
      <c r="I22" s="24"/>
      <c r="J22" s="24"/>
      <c r="K22" s="24"/>
      <c r="L22" s="24"/>
      <c r="M22" s="23"/>
      <c r="N22" s="23"/>
      <c r="O22" s="21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</row>
    <row r="23" spans="1:52" s="29" customFormat="1" ht="21" hidden="1">
      <c r="A23" s="26" t="s">
        <v>893</v>
      </c>
      <c r="B23" s="27"/>
      <c r="C23" s="27"/>
      <c r="D23" s="44"/>
      <c r="E23" s="44"/>
      <c r="F23" s="45"/>
      <c r="G23" s="45"/>
      <c r="H23" s="45"/>
      <c r="I23" s="44"/>
      <c r="J23" s="45"/>
      <c r="K23" s="44"/>
      <c r="L23" s="44"/>
      <c r="M23" s="45"/>
      <c r="N23" s="46"/>
      <c r="O23" s="27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</row>
    <row r="24" spans="1:15" s="48" customFormat="1" ht="21" hidden="1">
      <c r="A24" s="136" t="s">
        <v>894</v>
      </c>
      <c r="B24" s="165"/>
      <c r="C24" s="165"/>
      <c r="D24" s="166"/>
      <c r="E24" s="166"/>
      <c r="F24" s="166"/>
      <c r="G24" s="166"/>
      <c r="H24" s="166"/>
      <c r="I24" s="167"/>
      <c r="J24" s="166"/>
      <c r="K24" s="166"/>
      <c r="L24" s="166"/>
      <c r="M24" s="166"/>
      <c r="N24" s="166"/>
      <c r="O24" s="165"/>
    </row>
    <row r="25" spans="1:15" s="48" customFormat="1" ht="21" hidden="1">
      <c r="A25" s="47" t="s">
        <v>895</v>
      </c>
      <c r="B25" s="49"/>
      <c r="C25" s="49"/>
      <c r="D25" s="50"/>
      <c r="E25" s="51"/>
      <c r="F25" s="50"/>
      <c r="G25" s="50"/>
      <c r="H25" s="50"/>
      <c r="I25" s="51"/>
      <c r="J25" s="50"/>
      <c r="K25" s="50"/>
      <c r="L25" s="51"/>
      <c r="M25" s="50"/>
      <c r="N25" s="50"/>
      <c r="O25" s="49"/>
    </row>
    <row r="26" spans="1:52" s="56" customFormat="1" ht="21" hidden="1">
      <c r="A26" s="52" t="s">
        <v>896</v>
      </c>
      <c r="B26" s="53"/>
      <c r="C26" s="53"/>
      <c r="D26" s="54"/>
      <c r="E26" s="55"/>
      <c r="F26" s="54"/>
      <c r="G26" s="54"/>
      <c r="H26" s="54"/>
      <c r="I26" s="54"/>
      <c r="J26" s="54"/>
      <c r="K26" s="54"/>
      <c r="L26" s="54"/>
      <c r="M26" s="54"/>
      <c r="N26" s="54"/>
      <c r="O26" s="53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</row>
    <row r="27" spans="1:52" s="19" customFormat="1" ht="21" hidden="1">
      <c r="A27" s="14" t="s">
        <v>897</v>
      </c>
      <c r="B27" s="31"/>
      <c r="C27" s="31"/>
      <c r="D27" s="43"/>
      <c r="E27" s="43"/>
      <c r="F27" s="32"/>
      <c r="G27" s="32"/>
      <c r="H27" s="43"/>
      <c r="I27" s="43"/>
      <c r="J27" s="43"/>
      <c r="K27" s="43"/>
      <c r="L27" s="43"/>
      <c r="M27" s="43"/>
      <c r="N27" s="32"/>
      <c r="O27" s="31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</row>
    <row r="28" spans="1:52" s="25" customFormat="1" ht="21" hidden="1">
      <c r="A28" s="26" t="s">
        <v>898</v>
      </c>
      <c r="B28" s="27"/>
      <c r="C28" s="27"/>
      <c r="D28" s="57"/>
      <c r="E28" s="57"/>
      <c r="F28" s="46"/>
      <c r="G28" s="46"/>
      <c r="H28" s="57"/>
      <c r="I28" s="57"/>
      <c r="J28" s="57"/>
      <c r="K28" s="57"/>
      <c r="L28" s="57"/>
      <c r="M28" s="57"/>
      <c r="N28" s="46"/>
      <c r="O28" s="27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</row>
    <row r="29" spans="1:52" s="25" customFormat="1" ht="21" hidden="1">
      <c r="A29" s="14" t="s">
        <v>899</v>
      </c>
      <c r="B29" s="31"/>
      <c r="C29" s="31"/>
      <c r="D29" s="32"/>
      <c r="E29" s="43"/>
      <c r="F29" s="43"/>
      <c r="G29" s="43"/>
      <c r="H29" s="43"/>
      <c r="I29" s="43"/>
      <c r="J29" s="32"/>
      <c r="K29" s="32"/>
      <c r="L29" s="43"/>
      <c r="M29" s="32"/>
      <c r="N29" s="32"/>
      <c r="O29" s="31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</row>
    <row r="30" spans="1:52" s="29" customFormat="1" ht="21" hidden="1">
      <c r="A30" s="26" t="s">
        <v>1049</v>
      </c>
      <c r="B30" s="27"/>
      <c r="C30" s="27"/>
      <c r="D30" s="57"/>
      <c r="E30" s="57"/>
      <c r="F30" s="46"/>
      <c r="G30" s="46"/>
      <c r="H30" s="46"/>
      <c r="I30" s="57"/>
      <c r="J30" s="46"/>
      <c r="K30" s="57"/>
      <c r="L30" s="57"/>
      <c r="M30" s="57"/>
      <c r="N30" s="46"/>
      <c r="O30" s="27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</row>
    <row r="31" spans="1:52" s="58" customFormat="1" ht="21" hidden="1">
      <c r="A31" s="9" t="s">
        <v>900</v>
      </c>
      <c r="B31" s="10"/>
      <c r="C31" s="10"/>
      <c r="D31" s="11"/>
      <c r="E31" s="11"/>
      <c r="F31" s="11"/>
      <c r="G31" s="11"/>
      <c r="H31" s="39"/>
      <c r="I31" s="11"/>
      <c r="J31" s="39"/>
      <c r="K31" s="39"/>
      <c r="L31" s="39"/>
      <c r="M31" s="39"/>
      <c r="N31" s="11"/>
      <c r="O31" s="30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</row>
    <row r="32" spans="1:15" ht="21" hidden="1">
      <c r="A32" s="40" t="s">
        <v>901</v>
      </c>
      <c r="B32" s="59"/>
      <c r="C32" s="59"/>
      <c r="D32" s="60"/>
      <c r="E32" s="60"/>
      <c r="F32" s="60"/>
      <c r="G32" s="60"/>
      <c r="H32" s="61"/>
      <c r="I32" s="60"/>
      <c r="J32" s="61"/>
      <c r="K32" s="61"/>
      <c r="L32" s="61"/>
      <c r="M32" s="61"/>
      <c r="N32" s="60"/>
      <c r="O32" s="59"/>
    </row>
    <row r="33" spans="1:52" s="58" customFormat="1" ht="21" hidden="1">
      <c r="A33" s="9" t="s">
        <v>941</v>
      </c>
      <c r="B33" s="10"/>
      <c r="C33" s="10"/>
      <c r="D33" s="39"/>
      <c r="E33" s="11"/>
      <c r="F33" s="11"/>
      <c r="G33" s="39"/>
      <c r="H33" s="39"/>
      <c r="I33" s="39"/>
      <c r="J33" s="39"/>
      <c r="K33" s="39"/>
      <c r="L33" s="39"/>
      <c r="M33" s="39"/>
      <c r="N33" s="11"/>
      <c r="O33" s="10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</row>
    <row r="34" spans="1:15" ht="21" hidden="1">
      <c r="A34" s="40" t="s">
        <v>902</v>
      </c>
      <c r="B34" s="62"/>
      <c r="C34" s="62"/>
      <c r="D34" s="63"/>
      <c r="E34" s="64"/>
      <c r="F34" s="64"/>
      <c r="G34" s="63"/>
      <c r="H34" s="63"/>
      <c r="I34" s="63"/>
      <c r="J34" s="63"/>
      <c r="K34" s="63"/>
      <c r="L34" s="63"/>
      <c r="M34" s="63"/>
      <c r="N34" s="64"/>
      <c r="O34" s="41"/>
    </row>
    <row r="35" spans="1:52" s="58" customFormat="1" ht="21" hidden="1">
      <c r="A35" s="9" t="s">
        <v>942</v>
      </c>
      <c r="B35" s="10"/>
      <c r="C35" s="10"/>
      <c r="D35" s="39"/>
      <c r="E35" s="39"/>
      <c r="F35" s="11"/>
      <c r="G35" s="11"/>
      <c r="H35" s="11"/>
      <c r="I35" s="11"/>
      <c r="J35" s="39"/>
      <c r="K35" s="39"/>
      <c r="L35" s="39"/>
      <c r="M35" s="11"/>
      <c r="N35" s="11"/>
      <c r="O35" s="30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</row>
    <row r="36" spans="1:52" s="19" customFormat="1" ht="21" hidden="1">
      <c r="A36" s="65" t="s">
        <v>903</v>
      </c>
      <c r="B36" s="31"/>
      <c r="C36" s="31"/>
      <c r="D36" s="66"/>
      <c r="E36" s="66"/>
      <c r="F36" s="66"/>
      <c r="G36" s="16"/>
      <c r="H36" s="66"/>
      <c r="I36" s="66"/>
      <c r="J36" s="66"/>
      <c r="K36" s="66"/>
      <c r="L36" s="66"/>
      <c r="M36" s="16"/>
      <c r="N36" s="32"/>
      <c r="O36" s="31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</row>
    <row r="37" spans="1:52" s="25" customFormat="1" ht="21" hidden="1">
      <c r="A37" s="20" t="s">
        <v>904</v>
      </c>
      <c r="B37" s="21"/>
      <c r="C37" s="21"/>
      <c r="D37" s="24"/>
      <c r="E37" s="24"/>
      <c r="F37" s="23"/>
      <c r="G37" s="23"/>
      <c r="H37" s="23"/>
      <c r="I37" s="24"/>
      <c r="J37" s="24"/>
      <c r="K37" s="24"/>
      <c r="L37" s="24"/>
      <c r="M37" s="24"/>
      <c r="N37" s="23"/>
      <c r="O37" s="21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</row>
    <row r="38" spans="1:52" s="25" customFormat="1" ht="21" hidden="1">
      <c r="A38" s="20" t="s">
        <v>905</v>
      </c>
      <c r="B38" s="21"/>
      <c r="C38" s="21"/>
      <c r="D38" s="24"/>
      <c r="E38" s="24"/>
      <c r="F38" s="23"/>
      <c r="G38" s="23"/>
      <c r="H38" s="24"/>
      <c r="I38" s="24"/>
      <c r="J38" s="24"/>
      <c r="K38" s="24"/>
      <c r="L38" s="24"/>
      <c r="M38" s="24"/>
      <c r="N38" s="23"/>
      <c r="O38" s="21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</row>
    <row r="39" spans="1:52" s="25" customFormat="1" ht="21" hidden="1">
      <c r="A39" s="20" t="s">
        <v>906</v>
      </c>
      <c r="B39" s="21"/>
      <c r="C39" s="21"/>
      <c r="D39" s="24"/>
      <c r="E39" s="24"/>
      <c r="F39" s="23"/>
      <c r="G39" s="23"/>
      <c r="H39" s="24"/>
      <c r="I39" s="23"/>
      <c r="J39" s="24"/>
      <c r="K39" s="24"/>
      <c r="L39" s="24"/>
      <c r="M39" s="23"/>
      <c r="N39" s="23"/>
      <c r="O39" s="21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</row>
    <row r="40" spans="1:52" s="29" customFormat="1" ht="21" hidden="1">
      <c r="A40" s="26" t="s">
        <v>907</v>
      </c>
      <c r="B40" s="27"/>
      <c r="C40" s="2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27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</row>
    <row r="41" spans="1:52" s="208" customFormat="1" ht="21" hidden="1">
      <c r="A41" s="205" t="s">
        <v>1065</v>
      </c>
      <c r="B41" s="206"/>
      <c r="C41" s="206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206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</row>
    <row r="42" spans="1:52" s="58" customFormat="1" ht="21" hidden="1">
      <c r="A42" s="9" t="s">
        <v>908</v>
      </c>
      <c r="B42" s="10"/>
      <c r="C42" s="10"/>
      <c r="D42" s="39"/>
      <c r="E42" s="39"/>
      <c r="F42" s="11"/>
      <c r="G42" s="11"/>
      <c r="H42" s="39"/>
      <c r="I42" s="39"/>
      <c r="J42" s="39"/>
      <c r="K42" s="39"/>
      <c r="L42" s="11"/>
      <c r="M42" s="39"/>
      <c r="N42" s="11"/>
      <c r="O42" s="10"/>
      <c r="P42" s="7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</row>
    <row r="43" spans="1:52" s="19" customFormat="1" ht="21" hidden="1">
      <c r="A43" s="14" t="s">
        <v>909</v>
      </c>
      <c r="B43" s="15"/>
      <c r="C43" s="15"/>
      <c r="D43" s="66"/>
      <c r="E43" s="66"/>
      <c r="F43" s="16"/>
      <c r="G43" s="66"/>
      <c r="H43" s="66"/>
      <c r="I43" s="66"/>
      <c r="J43" s="66"/>
      <c r="K43" s="66"/>
      <c r="L43" s="16"/>
      <c r="M43" s="66"/>
      <c r="N43" s="16"/>
      <c r="O43" s="1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</row>
    <row r="44" spans="1:52" s="29" customFormat="1" ht="21" hidden="1">
      <c r="A44" s="26" t="s">
        <v>910</v>
      </c>
      <c r="B44" s="27"/>
      <c r="C44" s="71"/>
      <c r="D44" s="67"/>
      <c r="E44" s="67"/>
      <c r="F44" s="68"/>
      <c r="G44" s="68"/>
      <c r="H44" s="67"/>
      <c r="I44" s="67"/>
      <c r="J44" s="67"/>
      <c r="K44" s="67"/>
      <c r="L44" s="69"/>
      <c r="M44" s="67"/>
      <c r="N44" s="70"/>
      <c r="O44" s="71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</row>
    <row r="45" spans="1:52" s="74" customFormat="1" ht="21" hidden="1">
      <c r="A45" s="9" t="s">
        <v>911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</row>
    <row r="46" spans="1:52" s="25" customFormat="1" ht="21" hidden="1">
      <c r="A46" s="20" t="s">
        <v>912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75"/>
      <c r="M46" s="24"/>
      <c r="N46" s="76"/>
      <c r="O46" s="24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</row>
    <row r="47" spans="1:52" s="25" customFormat="1" ht="21" hidden="1">
      <c r="A47" s="20" t="s">
        <v>913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75"/>
      <c r="M47" s="24"/>
      <c r="N47" s="76"/>
      <c r="O47" s="24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</row>
    <row r="48" spans="1:52" s="25" customFormat="1" ht="21" hidden="1">
      <c r="A48" s="20" t="s">
        <v>914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75"/>
      <c r="M48" s="24"/>
      <c r="N48" s="76"/>
      <c r="O48" s="24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</row>
    <row r="49" spans="1:52" s="25" customFormat="1" ht="21" hidden="1">
      <c r="A49" s="20" t="s">
        <v>915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75"/>
      <c r="M49" s="24"/>
      <c r="N49" s="76"/>
      <c r="O49" s="24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</row>
    <row r="50" spans="1:52" s="25" customFormat="1" ht="21" hidden="1">
      <c r="A50" s="20" t="s">
        <v>916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75"/>
      <c r="M50" s="24"/>
      <c r="N50" s="76"/>
      <c r="O50" s="24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</row>
    <row r="51" spans="1:52" s="25" customFormat="1" ht="21" hidden="1">
      <c r="A51" s="104" t="s">
        <v>917</v>
      </c>
      <c r="B51" s="162"/>
      <c r="C51" s="162"/>
      <c r="D51" s="63"/>
      <c r="E51" s="63"/>
      <c r="F51" s="63"/>
      <c r="G51" s="63"/>
      <c r="H51" s="63"/>
      <c r="I51" s="63"/>
      <c r="J51" s="63"/>
      <c r="K51" s="63"/>
      <c r="L51" s="163"/>
      <c r="M51" s="63"/>
      <c r="N51" s="164"/>
      <c r="O51" s="162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</row>
    <row r="52" spans="1:52" s="25" customFormat="1" ht="21" hidden="1">
      <c r="A52" s="20" t="s">
        <v>918</v>
      </c>
      <c r="B52" s="77"/>
      <c r="C52" s="77"/>
      <c r="D52" s="24"/>
      <c r="E52" s="24"/>
      <c r="F52" s="24"/>
      <c r="G52" s="24"/>
      <c r="H52" s="24"/>
      <c r="I52" s="24"/>
      <c r="J52" s="24"/>
      <c r="K52" s="24"/>
      <c r="L52" s="75"/>
      <c r="M52" s="24"/>
      <c r="N52" s="76"/>
      <c r="O52" s="77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</row>
    <row r="53" spans="1:52" s="25" customFormat="1" ht="21" hidden="1">
      <c r="A53" s="20" t="s">
        <v>919</v>
      </c>
      <c r="B53" s="77"/>
      <c r="C53" s="77"/>
      <c r="D53" s="24"/>
      <c r="E53" s="24"/>
      <c r="F53" s="24"/>
      <c r="G53" s="24"/>
      <c r="H53" s="24"/>
      <c r="I53" s="24"/>
      <c r="J53" s="24"/>
      <c r="K53" s="24"/>
      <c r="L53" s="75"/>
      <c r="M53" s="24"/>
      <c r="N53" s="76"/>
      <c r="O53" s="77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</row>
    <row r="54" spans="1:52" s="25" customFormat="1" ht="21" hidden="1">
      <c r="A54" s="20" t="s">
        <v>920</v>
      </c>
      <c r="B54" s="77"/>
      <c r="C54" s="77"/>
      <c r="D54" s="24"/>
      <c r="E54" s="24"/>
      <c r="F54" s="24"/>
      <c r="G54" s="24"/>
      <c r="H54" s="24"/>
      <c r="I54" s="24"/>
      <c r="J54" s="24"/>
      <c r="K54" s="24"/>
      <c r="L54" s="75"/>
      <c r="M54" s="24"/>
      <c r="N54" s="76"/>
      <c r="O54" s="77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</row>
    <row r="55" spans="1:52" s="25" customFormat="1" ht="21" hidden="1">
      <c r="A55" s="20" t="s">
        <v>921</v>
      </c>
      <c r="B55" s="77"/>
      <c r="C55" s="77"/>
      <c r="D55" s="24"/>
      <c r="E55" s="24"/>
      <c r="F55" s="24"/>
      <c r="G55" s="24"/>
      <c r="H55" s="24"/>
      <c r="I55" s="24"/>
      <c r="J55" s="24"/>
      <c r="K55" s="24"/>
      <c r="L55" s="75"/>
      <c r="M55" s="24"/>
      <c r="N55" s="76"/>
      <c r="O55" s="77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</row>
    <row r="56" spans="1:52" s="25" customFormat="1" ht="21" hidden="1">
      <c r="A56" s="20" t="s">
        <v>922</v>
      </c>
      <c r="B56" s="77"/>
      <c r="C56" s="77"/>
      <c r="D56" s="24"/>
      <c r="E56" s="24"/>
      <c r="F56" s="24"/>
      <c r="G56" s="24"/>
      <c r="H56" s="24"/>
      <c r="I56" s="24"/>
      <c r="J56" s="24"/>
      <c r="K56" s="24"/>
      <c r="L56" s="75"/>
      <c r="M56" s="24"/>
      <c r="N56" s="76"/>
      <c r="O56" s="77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</row>
    <row r="57" spans="1:52" s="25" customFormat="1" ht="21" hidden="1">
      <c r="A57" s="20" t="s">
        <v>923</v>
      </c>
      <c r="B57" s="77"/>
      <c r="C57" s="77"/>
      <c r="D57" s="24"/>
      <c r="E57" s="24"/>
      <c r="F57" s="24"/>
      <c r="G57" s="24"/>
      <c r="H57" s="24"/>
      <c r="I57" s="24"/>
      <c r="J57" s="24"/>
      <c r="K57" s="24"/>
      <c r="L57" s="75"/>
      <c r="M57" s="24"/>
      <c r="N57" s="76"/>
      <c r="O57" s="77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</row>
    <row r="58" spans="1:52" s="25" customFormat="1" ht="21" hidden="1">
      <c r="A58" s="20" t="s">
        <v>1037</v>
      </c>
      <c r="B58" s="77"/>
      <c r="C58" s="77"/>
      <c r="D58" s="24"/>
      <c r="E58" s="24"/>
      <c r="F58" s="24"/>
      <c r="G58" s="24"/>
      <c r="H58" s="24"/>
      <c r="I58" s="24"/>
      <c r="J58" s="24"/>
      <c r="K58" s="24"/>
      <c r="L58" s="75"/>
      <c r="M58" s="24"/>
      <c r="N58" s="76"/>
      <c r="O58" s="77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</row>
    <row r="59" spans="1:52" s="25" customFormat="1" ht="21" hidden="1">
      <c r="A59" s="20" t="s">
        <v>1038</v>
      </c>
      <c r="B59" s="77"/>
      <c r="C59" s="77"/>
      <c r="D59" s="24"/>
      <c r="E59" s="24"/>
      <c r="F59" s="24"/>
      <c r="G59" s="24"/>
      <c r="H59" s="24"/>
      <c r="I59" s="24"/>
      <c r="J59" s="24"/>
      <c r="K59" s="24"/>
      <c r="L59" s="75"/>
      <c r="M59" s="24"/>
      <c r="N59" s="76"/>
      <c r="O59" s="77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</row>
    <row r="60" spans="1:52" s="25" customFormat="1" ht="21" hidden="1">
      <c r="A60" s="20" t="s">
        <v>1039</v>
      </c>
      <c r="B60" s="77"/>
      <c r="C60" s="77"/>
      <c r="D60" s="24"/>
      <c r="E60" s="24"/>
      <c r="F60" s="24"/>
      <c r="G60" s="24"/>
      <c r="H60" s="24"/>
      <c r="I60" s="24"/>
      <c r="J60" s="24"/>
      <c r="K60" s="24"/>
      <c r="L60" s="75"/>
      <c r="M60" s="24"/>
      <c r="N60" s="76"/>
      <c r="O60" s="77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</row>
    <row r="61" spans="1:52" s="25" customFormat="1" ht="21" hidden="1">
      <c r="A61" s="20" t="s">
        <v>1040</v>
      </c>
      <c r="B61" s="77"/>
      <c r="C61" s="77"/>
      <c r="D61" s="24"/>
      <c r="E61" s="24"/>
      <c r="F61" s="24"/>
      <c r="G61" s="24"/>
      <c r="H61" s="24"/>
      <c r="I61" s="24"/>
      <c r="J61" s="24"/>
      <c r="K61" s="24"/>
      <c r="L61" s="75"/>
      <c r="M61" s="24"/>
      <c r="N61" s="76"/>
      <c r="O61" s="77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</row>
    <row r="62" spans="1:52" s="25" customFormat="1" ht="21" hidden="1">
      <c r="A62" s="20" t="s">
        <v>1041</v>
      </c>
      <c r="B62" s="77"/>
      <c r="C62" s="77"/>
      <c r="D62" s="24"/>
      <c r="E62" s="24"/>
      <c r="F62" s="24"/>
      <c r="G62" s="24"/>
      <c r="H62" s="24"/>
      <c r="I62" s="24"/>
      <c r="J62" s="24"/>
      <c r="K62" s="24"/>
      <c r="L62" s="75"/>
      <c r="M62" s="24"/>
      <c r="N62" s="76"/>
      <c r="O62" s="77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</row>
    <row r="63" spans="1:52" s="25" customFormat="1" ht="21" hidden="1">
      <c r="A63" s="20" t="s">
        <v>1042</v>
      </c>
      <c r="B63" s="77"/>
      <c r="C63" s="77"/>
      <c r="D63" s="24"/>
      <c r="E63" s="24"/>
      <c r="F63" s="24"/>
      <c r="G63" s="24"/>
      <c r="H63" s="24"/>
      <c r="I63" s="24"/>
      <c r="J63" s="24"/>
      <c r="K63" s="24"/>
      <c r="L63" s="75"/>
      <c r="M63" s="24"/>
      <c r="N63" s="76"/>
      <c r="O63" s="77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</row>
    <row r="64" spans="1:52" s="25" customFormat="1" ht="21" hidden="1">
      <c r="A64" s="20" t="s">
        <v>1043</v>
      </c>
      <c r="B64" s="77"/>
      <c r="C64" s="77"/>
      <c r="D64" s="24"/>
      <c r="E64" s="24"/>
      <c r="F64" s="24"/>
      <c r="G64" s="24"/>
      <c r="H64" s="24"/>
      <c r="I64" s="24"/>
      <c r="J64" s="24"/>
      <c r="K64" s="24"/>
      <c r="L64" s="75"/>
      <c r="M64" s="24"/>
      <c r="N64" s="76"/>
      <c r="O64" s="77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</row>
    <row r="65" spans="1:15" s="85" customFormat="1" ht="21" hidden="1">
      <c r="A65" s="20" t="s">
        <v>1044</v>
      </c>
      <c r="B65" s="162"/>
      <c r="C65" s="162"/>
      <c r="D65" s="63"/>
      <c r="E65" s="63"/>
      <c r="F65" s="63"/>
      <c r="G65" s="63"/>
      <c r="H65" s="63"/>
      <c r="I65" s="63"/>
      <c r="J65" s="63"/>
      <c r="K65" s="63"/>
      <c r="L65" s="163"/>
      <c r="M65" s="63"/>
      <c r="N65" s="164"/>
      <c r="O65" s="162"/>
    </row>
    <row r="66" spans="1:16" s="48" customFormat="1" ht="21" hidden="1">
      <c r="A66" s="168" t="s">
        <v>939</v>
      </c>
      <c r="B66" s="169"/>
      <c r="C66" s="169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69"/>
      <c r="P66" s="78"/>
    </row>
    <row r="67" spans="1:15" s="326" customFormat="1" ht="21" hidden="1">
      <c r="A67" s="227" t="s">
        <v>1066</v>
      </c>
      <c r="B67" s="327"/>
      <c r="C67" s="327"/>
      <c r="D67" s="328"/>
      <c r="E67" s="328"/>
      <c r="F67" s="328"/>
      <c r="G67" s="328"/>
      <c r="H67" s="328"/>
      <c r="I67" s="328"/>
      <c r="J67" s="328"/>
      <c r="K67" s="328"/>
      <c r="L67" s="329"/>
      <c r="M67" s="328"/>
      <c r="N67" s="330"/>
      <c r="O67" s="327"/>
    </row>
    <row r="68" spans="1:52" s="25" customFormat="1" ht="21" hidden="1">
      <c r="A68" s="20" t="s">
        <v>924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75"/>
      <c r="M68" s="24"/>
      <c r="N68" s="76"/>
      <c r="O68" s="24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</row>
    <row r="69" spans="1:52" s="25" customFormat="1" ht="21" hidden="1">
      <c r="A69" s="105" t="s">
        <v>925</v>
      </c>
      <c r="B69" s="24"/>
      <c r="C69" s="24"/>
      <c r="D69" s="24"/>
      <c r="E69" s="24"/>
      <c r="F69" s="24"/>
      <c r="G69" s="24"/>
      <c r="H69" s="24"/>
      <c r="I69" s="24"/>
      <c r="J69" s="24"/>
      <c r="K69" s="67"/>
      <c r="L69" s="69"/>
      <c r="M69" s="67"/>
      <c r="N69" s="80"/>
      <c r="O69" s="24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</row>
    <row r="70" spans="1:52" s="25" customFormat="1" ht="21" hidden="1">
      <c r="A70" s="104" t="s">
        <v>926</v>
      </c>
      <c r="B70" s="63"/>
      <c r="C70" s="63"/>
      <c r="D70" s="63"/>
      <c r="E70" s="63"/>
      <c r="F70" s="63"/>
      <c r="G70" s="63"/>
      <c r="H70" s="63"/>
      <c r="I70" s="63"/>
      <c r="J70" s="63"/>
      <c r="K70" s="24"/>
      <c r="L70" s="24"/>
      <c r="M70" s="24"/>
      <c r="N70" s="24"/>
      <c r="O70" s="63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</row>
    <row r="71" spans="1:52" s="81" customFormat="1" ht="21.75" hidden="1" thickBot="1">
      <c r="A71" s="79" t="s">
        <v>927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9"/>
      <c r="M71" s="67"/>
      <c r="N71" s="80"/>
      <c r="O71" s="67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</row>
    <row r="72" spans="1:52" s="116" customFormat="1" ht="21" hidden="1">
      <c r="A72" s="331" t="s">
        <v>928</v>
      </c>
      <c r="B72" s="332"/>
      <c r="C72" s="332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334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</row>
    <row r="73" spans="1:52" s="116" customFormat="1" ht="21" hidden="1">
      <c r="A73" s="335" t="s">
        <v>929</v>
      </c>
      <c r="B73" s="336"/>
      <c r="C73" s="336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8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</row>
    <row r="74" spans="1:52" s="116" customFormat="1" ht="21" hidden="1">
      <c r="A74" s="335" t="s">
        <v>930</v>
      </c>
      <c r="B74" s="336"/>
      <c r="C74" s="336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8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</row>
    <row r="75" spans="1:52" s="116" customFormat="1" ht="21" hidden="1">
      <c r="A75" s="335" t="s">
        <v>931</v>
      </c>
      <c r="B75" s="336"/>
      <c r="C75" s="336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8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</row>
    <row r="76" spans="1:52" s="116" customFormat="1" ht="21" hidden="1">
      <c r="A76" s="339" t="s">
        <v>932</v>
      </c>
      <c r="B76" s="340"/>
      <c r="C76" s="340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38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</row>
    <row r="77" spans="1:52" s="117" customFormat="1" ht="21.75" hidden="1" thickBot="1">
      <c r="A77" s="342" t="s">
        <v>933</v>
      </c>
      <c r="B77" s="343"/>
      <c r="C77" s="343"/>
      <c r="D77" s="344"/>
      <c r="E77" s="344"/>
      <c r="F77" s="344"/>
      <c r="G77" s="344"/>
      <c r="H77" s="344"/>
      <c r="I77" s="344"/>
      <c r="J77" s="358"/>
      <c r="K77" s="358"/>
      <c r="L77" s="358"/>
      <c r="M77" s="358"/>
      <c r="N77" s="359"/>
      <c r="O77" s="360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</row>
    <row r="78" spans="1:15" s="85" customFormat="1" ht="21" customHeight="1">
      <c r="A78" s="82" t="s">
        <v>934</v>
      </c>
      <c r="B78" s="83"/>
      <c r="C78" s="83"/>
      <c r="D78" s="84"/>
      <c r="E78" s="84"/>
      <c r="J78" s="650" t="s">
        <v>1143</v>
      </c>
      <c r="K78" s="651"/>
      <c r="L78" s="651"/>
      <c r="M78" s="651"/>
      <c r="N78" s="651"/>
      <c r="O78" s="652"/>
    </row>
    <row r="79" spans="1:15" s="85" customFormat="1" ht="21" customHeight="1">
      <c r="A79" s="345" t="s">
        <v>1069</v>
      </c>
      <c r="B79" s="83"/>
      <c r="C79" s="83"/>
      <c r="D79" s="84"/>
      <c r="E79" s="84"/>
      <c r="J79" s="676" t="s">
        <v>671</v>
      </c>
      <c r="K79" s="677"/>
      <c r="L79" s="677"/>
      <c r="M79" s="677"/>
      <c r="N79" s="677"/>
      <c r="O79" s="678"/>
    </row>
    <row r="80" spans="1:15" s="85" customFormat="1" ht="21" customHeight="1" thickBot="1">
      <c r="A80" s="86" t="s">
        <v>944</v>
      </c>
      <c r="B80" s="87"/>
      <c r="C80" s="87"/>
      <c r="D80" s="88"/>
      <c r="E80" s="88"/>
      <c r="J80" s="647" t="s">
        <v>672</v>
      </c>
      <c r="K80" s="648"/>
      <c r="L80" s="648"/>
      <c r="M80" s="648"/>
      <c r="N80" s="648"/>
      <c r="O80" s="649"/>
    </row>
    <row r="81" spans="1:15" ht="21" customHeight="1">
      <c r="A81" s="86" t="s">
        <v>945</v>
      </c>
      <c r="B81" s="87"/>
      <c r="C81" s="87"/>
      <c r="D81" s="88"/>
      <c r="E81" s="88"/>
      <c r="F81" s="85"/>
      <c r="G81" s="85"/>
      <c r="H81" s="85"/>
      <c r="I81" s="85"/>
      <c r="J81" s="85"/>
      <c r="K81" s="85"/>
      <c r="L81" s="85"/>
      <c r="M81" s="85"/>
      <c r="N81" s="83"/>
      <c r="O81" s="83"/>
    </row>
    <row r="82" spans="1:15" ht="21" customHeight="1">
      <c r="A82" s="86" t="s">
        <v>952</v>
      </c>
      <c r="B82" s="87"/>
      <c r="C82" s="87"/>
      <c r="D82" s="88"/>
      <c r="E82" s="88"/>
      <c r="F82" s="85"/>
      <c r="G82" s="85"/>
      <c r="H82" s="85"/>
      <c r="I82" s="85"/>
      <c r="J82" s="85"/>
      <c r="K82" s="85"/>
      <c r="L82" s="85"/>
      <c r="M82" s="85"/>
      <c r="N82" s="85"/>
      <c r="O82" s="83"/>
    </row>
    <row r="83" spans="1:15" ht="21" customHeight="1">
      <c r="A83" s="86" t="s">
        <v>946</v>
      </c>
      <c r="B83" s="89"/>
      <c r="C83" s="89"/>
      <c r="D83" s="84"/>
      <c r="E83" s="84"/>
      <c r="F83" s="85"/>
      <c r="G83" s="85"/>
      <c r="H83" s="85"/>
      <c r="I83" s="85"/>
      <c r="J83" s="85"/>
      <c r="K83" s="85"/>
      <c r="L83" s="85"/>
      <c r="M83" s="85"/>
      <c r="N83" s="85"/>
      <c r="O83" s="83"/>
    </row>
    <row r="84" spans="1:15" ht="21" customHeight="1">
      <c r="A84" s="86" t="s">
        <v>947</v>
      </c>
      <c r="B84" s="87"/>
      <c r="C84" s="87"/>
      <c r="D84" s="88"/>
      <c r="E84" s="88"/>
      <c r="F84" s="85"/>
      <c r="G84" s="85"/>
      <c r="H84" s="85"/>
      <c r="I84" s="85"/>
      <c r="J84" s="85"/>
      <c r="K84" s="85"/>
      <c r="L84" s="85"/>
      <c r="M84" s="85"/>
      <c r="N84" s="85"/>
      <c r="O84" s="83"/>
    </row>
    <row r="85" spans="1:15" ht="21" customHeight="1">
      <c r="A85" s="86" t="s">
        <v>951</v>
      </c>
      <c r="B85" s="87"/>
      <c r="C85" s="87"/>
      <c r="D85" s="88"/>
      <c r="E85" s="88"/>
      <c r="F85" s="85"/>
      <c r="G85" s="85"/>
      <c r="H85" s="85"/>
      <c r="I85" s="85"/>
      <c r="J85" s="85"/>
      <c r="K85" s="85"/>
      <c r="L85" s="85"/>
      <c r="M85" s="85"/>
      <c r="N85" s="85"/>
      <c r="O85" s="83"/>
    </row>
    <row r="86" spans="1:15" ht="21" customHeight="1">
      <c r="A86" s="86" t="s">
        <v>948</v>
      </c>
      <c r="B86" s="87"/>
      <c r="C86" s="87"/>
      <c r="D86" s="88"/>
      <c r="E86" s="88"/>
      <c r="F86" s="85"/>
      <c r="G86" s="85"/>
      <c r="H86" s="85"/>
      <c r="I86" s="85"/>
      <c r="J86" s="85"/>
      <c r="K86" s="85"/>
      <c r="L86" s="85"/>
      <c r="M86" s="85"/>
      <c r="N86" s="85"/>
      <c r="O86" s="83"/>
    </row>
    <row r="87" spans="1:15" ht="21" customHeight="1">
      <c r="A87" s="86" t="s">
        <v>949</v>
      </c>
      <c r="B87" s="87"/>
      <c r="C87" s="87"/>
      <c r="D87" s="88"/>
      <c r="E87" s="88"/>
      <c r="F87" s="85"/>
      <c r="G87" s="85"/>
      <c r="H87" s="85"/>
      <c r="I87" s="85"/>
      <c r="J87" s="85"/>
      <c r="K87" s="85"/>
      <c r="L87" s="85"/>
      <c r="M87" s="85"/>
      <c r="N87" s="85"/>
      <c r="O87" s="83"/>
    </row>
    <row r="88" spans="1:15" ht="21" customHeight="1">
      <c r="A88" s="86" t="s">
        <v>950</v>
      </c>
      <c r="B88" s="87"/>
      <c r="C88" s="87"/>
      <c r="D88" s="88"/>
      <c r="E88" s="88"/>
      <c r="F88" s="85"/>
      <c r="G88" s="85"/>
      <c r="H88" s="85"/>
      <c r="I88" s="85"/>
      <c r="J88" s="85"/>
      <c r="K88" s="85"/>
      <c r="L88" s="85"/>
      <c r="M88" s="85"/>
      <c r="N88" s="85"/>
      <c r="O88" s="83"/>
    </row>
    <row r="89" spans="1:15" ht="21" customHeight="1">
      <c r="A89" s="86" t="s">
        <v>1070</v>
      </c>
      <c r="B89" s="87"/>
      <c r="C89" s="87"/>
      <c r="D89" s="88"/>
      <c r="E89" s="88"/>
      <c r="F89" s="85"/>
      <c r="G89" s="85"/>
      <c r="H89" s="85"/>
      <c r="I89" s="85"/>
      <c r="J89" s="85"/>
      <c r="K89" s="85"/>
      <c r="L89" s="85"/>
      <c r="M89" s="85"/>
      <c r="N89" s="85"/>
      <c r="O89" s="83"/>
    </row>
    <row r="90" spans="1:15" ht="21" customHeight="1">
      <c r="A90" s="98" t="s">
        <v>1071</v>
      </c>
      <c r="B90" s="99"/>
      <c r="C90" s="99"/>
      <c r="D90" s="100"/>
      <c r="E90" s="100"/>
      <c r="F90" s="101"/>
      <c r="G90" s="101"/>
      <c r="H90" s="101"/>
      <c r="I90" s="101"/>
      <c r="J90" s="101"/>
      <c r="K90" s="101"/>
      <c r="L90" s="101"/>
      <c r="M90" s="101"/>
      <c r="N90" s="85"/>
      <c r="O90" s="83"/>
    </row>
    <row r="91" spans="1:15" ht="21" customHeight="1">
      <c r="A91" s="98" t="s">
        <v>1072</v>
      </c>
      <c r="B91" s="99"/>
      <c r="C91" s="99"/>
      <c r="D91" s="100"/>
      <c r="E91" s="100"/>
      <c r="F91" s="101"/>
      <c r="G91" s="101"/>
      <c r="H91" s="101"/>
      <c r="I91" s="101"/>
      <c r="J91" s="101"/>
      <c r="K91" s="101"/>
      <c r="L91" s="101"/>
      <c r="M91" s="101"/>
      <c r="N91" s="85"/>
      <c r="O91" s="83"/>
    </row>
    <row r="92" spans="1:15" ht="21">
      <c r="A92" s="90" t="s">
        <v>935</v>
      </c>
      <c r="B92" s="83"/>
      <c r="C92" s="83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3"/>
    </row>
    <row r="93" spans="1:15" ht="21">
      <c r="A93" s="85" t="s">
        <v>936</v>
      </c>
      <c r="B93" s="83"/>
      <c r="C93" s="83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3"/>
    </row>
    <row r="94" spans="1:15" ht="21" customHeight="1">
      <c r="A94" s="663" t="s">
        <v>954</v>
      </c>
      <c r="B94" s="663"/>
      <c r="C94" s="663"/>
      <c r="D94" s="663"/>
      <c r="E94" s="663"/>
      <c r="F94" s="663"/>
      <c r="G94" s="663"/>
      <c r="H94" s="663"/>
      <c r="I94" s="663"/>
      <c r="J94" s="663"/>
      <c r="K94" s="663"/>
      <c r="L94" s="663"/>
      <c r="M94" s="663"/>
      <c r="N94" s="663"/>
      <c r="O94" s="663"/>
    </row>
    <row r="95" spans="1:15" ht="18" customHeight="1">
      <c r="A95" s="663" t="s">
        <v>955</v>
      </c>
      <c r="B95" s="663"/>
      <c r="C95" s="663"/>
      <c r="D95" s="663"/>
      <c r="E95" s="663"/>
      <c r="F95" s="663"/>
      <c r="G95" s="663"/>
      <c r="H95" s="663"/>
      <c r="I95" s="663"/>
      <c r="J95" s="663"/>
      <c r="K95" s="663"/>
      <c r="L95" s="663"/>
      <c r="M95" s="663"/>
      <c r="N95" s="663"/>
      <c r="O95" s="97"/>
    </row>
    <row r="96" spans="1:5" s="95" customFormat="1" ht="21">
      <c r="A96" s="85" t="s">
        <v>1080</v>
      </c>
      <c r="B96" s="91"/>
      <c r="C96" s="91"/>
      <c r="D96" s="93"/>
      <c r="E96" s="93"/>
    </row>
    <row r="97" spans="1:15" ht="21">
      <c r="A97" s="84" t="s">
        <v>956</v>
      </c>
      <c r="B97" s="87"/>
      <c r="C97" s="87"/>
      <c r="D97" s="88"/>
      <c r="E97" s="88"/>
      <c r="F97" s="85"/>
      <c r="G97" s="85"/>
      <c r="H97" s="85"/>
      <c r="I97" s="85"/>
      <c r="J97" s="85"/>
      <c r="K97" s="85"/>
      <c r="L97" s="85"/>
      <c r="M97" s="85"/>
      <c r="N97" s="85"/>
      <c r="O97" s="83"/>
    </row>
    <row r="98" spans="1:15" ht="21">
      <c r="A98" s="84" t="s">
        <v>957</v>
      </c>
      <c r="B98" s="87"/>
      <c r="C98" s="87"/>
      <c r="D98" s="88"/>
      <c r="E98" s="88"/>
      <c r="F98" s="85"/>
      <c r="G98" s="85"/>
      <c r="H98" s="85"/>
      <c r="I98" s="85"/>
      <c r="J98" s="85"/>
      <c r="K98" s="85"/>
      <c r="L98" s="85"/>
      <c r="M98" s="85"/>
      <c r="N98" s="85"/>
      <c r="O98" s="83"/>
    </row>
    <row r="99" spans="1:15" ht="21">
      <c r="A99" s="84" t="s">
        <v>958</v>
      </c>
      <c r="B99" s="87"/>
      <c r="C99" s="87"/>
      <c r="D99" s="88"/>
      <c r="E99" s="88"/>
      <c r="F99" s="85"/>
      <c r="G99" s="85"/>
      <c r="H99" s="85"/>
      <c r="I99" s="85"/>
      <c r="J99" s="85"/>
      <c r="K99" s="85"/>
      <c r="L99" s="85"/>
      <c r="M99" s="85"/>
      <c r="N99" s="85"/>
      <c r="O99" s="83"/>
    </row>
    <row r="100" spans="1:14" ht="21">
      <c r="A100" s="2" t="s">
        <v>937</v>
      </c>
      <c r="B100" s="91"/>
      <c r="C100" s="91"/>
      <c r="D100" s="92"/>
      <c r="E100" s="92"/>
      <c r="H100" s="93"/>
      <c r="J100" s="93"/>
      <c r="L100" s="93"/>
      <c r="N100" s="93"/>
    </row>
    <row r="101" spans="1:14" ht="21">
      <c r="A101" s="1" t="s">
        <v>938</v>
      </c>
      <c r="B101" s="91"/>
      <c r="C101" s="91"/>
      <c r="D101" s="92"/>
      <c r="E101" s="92"/>
      <c r="H101" s="93"/>
      <c r="J101" s="93"/>
      <c r="L101" s="93"/>
      <c r="N101" s="93"/>
    </row>
    <row r="102" spans="1:14" ht="21">
      <c r="A102" s="1" t="s">
        <v>1073</v>
      </c>
      <c r="B102" s="91"/>
      <c r="C102" s="91"/>
      <c r="D102" s="92"/>
      <c r="E102" s="92"/>
      <c r="H102" s="93"/>
      <c r="J102" s="93"/>
      <c r="L102" s="93"/>
      <c r="N102" s="93"/>
    </row>
  </sheetData>
  <mergeCells count="21">
    <mergeCell ref="N4:N5"/>
    <mergeCell ref="A4:A5"/>
    <mergeCell ref="A3:B3"/>
    <mergeCell ref="A95:N95"/>
    <mergeCell ref="J80:O80"/>
    <mergeCell ref="A94:O94"/>
    <mergeCell ref="K4:K5"/>
    <mergeCell ref="L4:L5"/>
    <mergeCell ref="M4:M5"/>
    <mergeCell ref="J4:J5"/>
    <mergeCell ref="J78:O78"/>
    <mergeCell ref="O4:O5"/>
    <mergeCell ref="J79:O79"/>
    <mergeCell ref="A1:O1"/>
    <mergeCell ref="D4:D5"/>
    <mergeCell ref="E4:E5"/>
    <mergeCell ref="F4:F5"/>
    <mergeCell ref="G4:G5"/>
    <mergeCell ref="H4:H5"/>
    <mergeCell ref="I4:I5"/>
    <mergeCell ref="A2:O2"/>
  </mergeCells>
  <printOptions horizontalCentered="1"/>
  <pageMargins left="0.1968503937007874" right="0.1968503937007874" top="1.1811023622047245" bottom="0.5905511811023623" header="0.5118110236220472" footer="0.5118110236220472"/>
  <pageSetup horizontalDpi="600" verticalDpi="600" orientation="landscape" paperSize="9" r:id="rId3"/>
  <headerFooter alignWithMargins="0">
    <oddHeader xml:space="preserve">&amp;R&amp;"Angsana New,Regular"&amp;12 </oddHeader>
  </headerFooter>
  <rowBreaks count="1" manualBreakCount="1">
    <brk id="91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T242"/>
  <sheetViews>
    <sheetView view="pageBreakPreview" zoomScale="85" zoomScaleNormal="85" zoomScaleSheetLayoutView="85" workbookViewId="0" topLeftCell="A1">
      <pane ySplit="7" topLeftCell="BM177" activePane="bottomLeft" state="frozen"/>
      <selection pane="topLeft" activeCell="A1" sqref="A1"/>
      <selection pane="bottomLeft" activeCell="C225" sqref="C225:D225"/>
    </sheetView>
  </sheetViews>
  <sheetFormatPr defaultColWidth="9.140625" defaultRowHeight="12.75"/>
  <cols>
    <col min="1" max="1" width="5.57421875" style="361" customWidth="1"/>
    <col min="2" max="2" width="43.421875" style="361" customWidth="1"/>
    <col min="3" max="3" width="8.57421875" style="361" bestFit="1" customWidth="1"/>
    <col min="4" max="5" width="6.8515625" style="361" customWidth="1"/>
    <col min="6" max="6" width="12.421875" style="361" customWidth="1"/>
    <col min="7" max="7" width="18.140625" style="411" customWidth="1"/>
    <col min="8" max="8" width="25.8515625" style="411" customWidth="1"/>
    <col min="9" max="9" width="26.57421875" style="411" customWidth="1"/>
    <col min="10" max="10" width="10.00390625" style="361" customWidth="1"/>
    <col min="11" max="11" width="7.140625" style="361" bestFit="1" customWidth="1"/>
    <col min="12" max="12" width="11.8515625" style="361" bestFit="1" customWidth="1"/>
    <col min="13" max="13" width="13.8515625" style="361" bestFit="1" customWidth="1"/>
    <col min="14" max="14" width="16.00390625" style="361" bestFit="1" customWidth="1"/>
    <col min="15" max="15" width="18.140625" style="442" customWidth="1"/>
    <col min="16" max="16" width="11.00390625" style="442" customWidth="1"/>
    <col min="17" max="17" width="13.140625" style="415" customWidth="1"/>
    <col min="18" max="18" width="10.00390625" style="411" customWidth="1"/>
    <col min="19" max="16384" width="9.140625" style="361" customWidth="1"/>
  </cols>
  <sheetData>
    <row r="1" spans="1:18" ht="21" customHeight="1">
      <c r="A1" s="714" t="s">
        <v>547</v>
      </c>
      <c r="B1" s="715"/>
      <c r="C1" s="715"/>
      <c r="D1" s="715"/>
      <c r="E1" s="715"/>
      <c r="F1" s="715"/>
      <c r="G1" s="715"/>
      <c r="H1" s="716"/>
      <c r="I1" s="715"/>
      <c r="J1" s="715"/>
      <c r="K1" s="715"/>
      <c r="L1" s="715"/>
      <c r="M1" s="715"/>
      <c r="N1" s="715"/>
      <c r="O1" s="715"/>
      <c r="P1" s="715"/>
      <c r="Q1" s="715"/>
      <c r="R1" s="715"/>
    </row>
    <row r="2" spans="1:18" ht="21">
      <c r="A2" s="718" t="s">
        <v>1068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</row>
    <row r="3" spans="1:5" ht="18" customHeight="1">
      <c r="A3" s="361" t="s">
        <v>642</v>
      </c>
      <c r="B3" s="185"/>
      <c r="C3" s="185"/>
      <c r="D3" s="185"/>
      <c r="E3" s="185"/>
    </row>
    <row r="4" ht="21">
      <c r="O4" s="442" t="s">
        <v>548</v>
      </c>
    </row>
    <row r="5" spans="1:18" ht="17.25" customHeight="1">
      <c r="A5" s="709" t="s">
        <v>959</v>
      </c>
      <c r="B5" s="713" t="s">
        <v>960</v>
      </c>
      <c r="C5" s="409" t="s">
        <v>1100</v>
      </c>
      <c r="D5" s="709" t="s">
        <v>865</v>
      </c>
      <c r="E5" s="709"/>
      <c r="F5" s="410" t="s">
        <v>993</v>
      </c>
      <c r="G5" s="410" t="s">
        <v>988</v>
      </c>
      <c r="H5" s="709" t="s">
        <v>987</v>
      </c>
      <c r="I5" s="709" t="s">
        <v>964</v>
      </c>
      <c r="J5" s="709" t="s">
        <v>1001</v>
      </c>
      <c r="K5" s="709"/>
      <c r="L5" s="709" t="s">
        <v>1004</v>
      </c>
      <c r="M5" s="709"/>
      <c r="N5" s="713" t="s">
        <v>610</v>
      </c>
      <c r="O5" s="717" t="s">
        <v>995</v>
      </c>
      <c r="P5" s="717"/>
      <c r="Q5" s="394" t="s">
        <v>997</v>
      </c>
      <c r="R5" s="653" t="s">
        <v>935</v>
      </c>
    </row>
    <row r="6" spans="1:18" ht="15" customHeight="1">
      <c r="A6" s="709"/>
      <c r="B6" s="713"/>
      <c r="C6" s="408" t="s">
        <v>1101</v>
      </c>
      <c r="D6" s="709"/>
      <c r="E6" s="709"/>
      <c r="F6" s="709" t="s">
        <v>994</v>
      </c>
      <c r="G6" s="709" t="s">
        <v>1000</v>
      </c>
      <c r="H6" s="709"/>
      <c r="I6" s="709"/>
      <c r="J6" s="709" t="s">
        <v>989</v>
      </c>
      <c r="K6" s="709" t="s">
        <v>990</v>
      </c>
      <c r="L6" s="713" t="s">
        <v>777</v>
      </c>
      <c r="M6" s="712" t="s">
        <v>1067</v>
      </c>
      <c r="N6" s="713"/>
      <c r="O6" s="456" t="s">
        <v>992</v>
      </c>
      <c r="P6" s="702" t="s">
        <v>991</v>
      </c>
      <c r="Q6" s="450" t="s">
        <v>998</v>
      </c>
      <c r="R6" s="699"/>
    </row>
    <row r="7" spans="1:18" ht="15.75" customHeight="1">
      <c r="A7" s="709"/>
      <c r="B7" s="713"/>
      <c r="C7" s="449" t="s">
        <v>1102</v>
      </c>
      <c r="D7" s="410" t="s">
        <v>625</v>
      </c>
      <c r="E7" s="410" t="s">
        <v>626</v>
      </c>
      <c r="F7" s="709"/>
      <c r="G7" s="709"/>
      <c r="H7" s="709"/>
      <c r="I7" s="709"/>
      <c r="J7" s="709"/>
      <c r="K7" s="709"/>
      <c r="L7" s="713"/>
      <c r="M7" s="712"/>
      <c r="N7" s="713"/>
      <c r="O7" s="457" t="s">
        <v>996</v>
      </c>
      <c r="P7" s="703"/>
      <c r="Q7" s="402" t="s">
        <v>999</v>
      </c>
      <c r="R7" s="700"/>
    </row>
    <row r="8" spans="1:18" ht="84">
      <c r="A8" s="477">
        <v>1</v>
      </c>
      <c r="B8" s="478" t="s">
        <v>573</v>
      </c>
      <c r="C8" s="477">
        <v>1</v>
      </c>
      <c r="D8" s="477">
        <v>1</v>
      </c>
      <c r="E8" s="477" t="s">
        <v>627</v>
      </c>
      <c r="F8" s="479">
        <v>39377</v>
      </c>
      <c r="G8" s="479" t="s">
        <v>574</v>
      </c>
      <c r="H8" s="477" t="s">
        <v>570</v>
      </c>
      <c r="I8" s="480" t="s">
        <v>561</v>
      </c>
      <c r="J8" s="480" t="s">
        <v>617</v>
      </c>
      <c r="K8" s="480" t="s">
        <v>617</v>
      </c>
      <c r="L8" s="481">
        <f>438000</f>
        <v>438000</v>
      </c>
      <c r="M8" s="482">
        <f>L8*86.68/100</f>
        <v>379658.4</v>
      </c>
      <c r="N8" s="579">
        <f>L8-M8</f>
        <v>58341.59999999998</v>
      </c>
      <c r="O8" s="477" t="s">
        <v>617</v>
      </c>
      <c r="P8" s="477" t="s">
        <v>617</v>
      </c>
      <c r="Q8" s="480" t="s">
        <v>617</v>
      </c>
      <c r="R8" s="477" t="s">
        <v>96</v>
      </c>
    </row>
    <row r="9" spans="1:18" ht="42">
      <c r="A9" s="477">
        <v>2</v>
      </c>
      <c r="B9" s="484" t="s">
        <v>182</v>
      </c>
      <c r="C9" s="477">
        <v>1</v>
      </c>
      <c r="D9" s="477">
        <v>1</v>
      </c>
      <c r="E9" s="477" t="s">
        <v>627</v>
      </c>
      <c r="F9" s="479">
        <v>39537</v>
      </c>
      <c r="G9" s="479" t="s">
        <v>187</v>
      </c>
      <c r="H9" s="477" t="s">
        <v>200</v>
      </c>
      <c r="I9" s="477" t="s">
        <v>200</v>
      </c>
      <c r="J9" s="480">
        <v>10</v>
      </c>
      <c r="K9" s="480">
        <v>10</v>
      </c>
      <c r="L9" s="481">
        <v>300000</v>
      </c>
      <c r="M9" s="482">
        <v>123553</v>
      </c>
      <c r="N9" s="482">
        <f aca="true" t="shared" si="0" ref="N9:N19">L9-M9</f>
        <v>176447</v>
      </c>
      <c r="O9" s="477" t="s">
        <v>617</v>
      </c>
      <c r="P9" s="477" t="s">
        <v>617</v>
      </c>
      <c r="Q9" s="480" t="s">
        <v>617</v>
      </c>
      <c r="R9" s="477" t="s">
        <v>96</v>
      </c>
    </row>
    <row r="10" spans="1:18" ht="42">
      <c r="A10" s="477">
        <v>3</v>
      </c>
      <c r="B10" s="484" t="s">
        <v>183</v>
      </c>
      <c r="C10" s="477">
        <v>1</v>
      </c>
      <c r="D10" s="477">
        <v>1</v>
      </c>
      <c r="E10" s="477" t="s">
        <v>627</v>
      </c>
      <c r="F10" s="479">
        <v>39370</v>
      </c>
      <c r="G10" s="479" t="s">
        <v>188</v>
      </c>
      <c r="H10" s="477" t="s">
        <v>201</v>
      </c>
      <c r="I10" s="477" t="s">
        <v>201</v>
      </c>
      <c r="J10" s="480">
        <v>1</v>
      </c>
      <c r="K10" s="480">
        <v>1</v>
      </c>
      <c r="L10" s="481">
        <v>32100</v>
      </c>
      <c r="M10" s="482">
        <v>2020</v>
      </c>
      <c r="N10" s="482">
        <f t="shared" si="0"/>
        <v>30080</v>
      </c>
      <c r="O10" s="477" t="s">
        <v>617</v>
      </c>
      <c r="P10" s="477" t="s">
        <v>617</v>
      </c>
      <c r="Q10" s="480" t="s">
        <v>617</v>
      </c>
      <c r="R10" s="477" t="s">
        <v>96</v>
      </c>
    </row>
    <row r="11" spans="1:18" ht="42">
      <c r="A11" s="477">
        <v>4</v>
      </c>
      <c r="B11" s="606" t="s">
        <v>183</v>
      </c>
      <c r="C11" s="477">
        <v>1</v>
      </c>
      <c r="D11" s="477">
        <v>1</v>
      </c>
      <c r="E11" s="477" t="s">
        <v>627</v>
      </c>
      <c r="F11" s="479">
        <v>39429</v>
      </c>
      <c r="G11" s="479" t="s">
        <v>189</v>
      </c>
      <c r="H11" s="607" t="s">
        <v>526</v>
      </c>
      <c r="I11" s="607" t="s">
        <v>526</v>
      </c>
      <c r="J11" s="480">
        <v>1</v>
      </c>
      <c r="K11" s="480">
        <v>1</v>
      </c>
      <c r="L11" s="481">
        <v>52500</v>
      </c>
      <c r="M11" s="482">
        <v>9180</v>
      </c>
      <c r="N11" s="482">
        <f t="shared" si="0"/>
        <v>43320</v>
      </c>
      <c r="O11" s="477" t="s">
        <v>617</v>
      </c>
      <c r="P11" s="477" t="s">
        <v>617</v>
      </c>
      <c r="Q11" s="480" t="s">
        <v>617</v>
      </c>
      <c r="R11" s="477" t="s">
        <v>96</v>
      </c>
    </row>
    <row r="12" spans="1:18" ht="42">
      <c r="A12" s="477">
        <v>5</v>
      </c>
      <c r="B12" s="606" t="s">
        <v>183</v>
      </c>
      <c r="C12" s="477">
        <v>1</v>
      </c>
      <c r="D12" s="477">
        <v>1</v>
      </c>
      <c r="E12" s="477" t="s">
        <v>627</v>
      </c>
      <c r="F12" s="479">
        <v>39471</v>
      </c>
      <c r="G12" s="479" t="s">
        <v>190</v>
      </c>
      <c r="H12" s="607" t="s">
        <v>202</v>
      </c>
      <c r="I12" s="607" t="s">
        <v>202</v>
      </c>
      <c r="J12" s="480">
        <v>1</v>
      </c>
      <c r="K12" s="480">
        <v>1</v>
      </c>
      <c r="L12" s="481">
        <v>25000</v>
      </c>
      <c r="M12" s="482">
        <v>79</v>
      </c>
      <c r="N12" s="482">
        <f t="shared" si="0"/>
        <v>24921</v>
      </c>
      <c r="O12" s="477" t="s">
        <v>617</v>
      </c>
      <c r="P12" s="477" t="s">
        <v>617</v>
      </c>
      <c r="Q12" s="480" t="s">
        <v>617</v>
      </c>
      <c r="R12" s="477" t="s">
        <v>96</v>
      </c>
    </row>
    <row r="13" spans="1:18" ht="42">
      <c r="A13" s="477">
        <v>6</v>
      </c>
      <c r="B13" s="606" t="s">
        <v>183</v>
      </c>
      <c r="C13" s="477">
        <v>1</v>
      </c>
      <c r="D13" s="477">
        <v>1</v>
      </c>
      <c r="E13" s="477" t="s">
        <v>627</v>
      </c>
      <c r="F13" s="479">
        <v>39447</v>
      </c>
      <c r="G13" s="479" t="s">
        <v>191</v>
      </c>
      <c r="H13" s="607" t="s">
        <v>203</v>
      </c>
      <c r="I13" s="607" t="s">
        <v>203</v>
      </c>
      <c r="J13" s="480">
        <v>1</v>
      </c>
      <c r="K13" s="480">
        <v>1</v>
      </c>
      <c r="L13" s="481"/>
      <c r="M13" s="482">
        <v>8416</v>
      </c>
      <c r="N13" s="482">
        <f t="shared" si="0"/>
        <v>-8416</v>
      </c>
      <c r="O13" s="477" t="s">
        <v>617</v>
      </c>
      <c r="P13" s="477" t="s">
        <v>617</v>
      </c>
      <c r="Q13" s="480" t="s">
        <v>617</v>
      </c>
      <c r="R13" s="477" t="s">
        <v>96</v>
      </c>
    </row>
    <row r="14" spans="1:18" ht="63">
      <c r="A14" s="477">
        <v>7</v>
      </c>
      <c r="B14" s="606" t="s">
        <v>183</v>
      </c>
      <c r="C14" s="477">
        <v>1</v>
      </c>
      <c r="D14" s="477">
        <v>1</v>
      </c>
      <c r="E14" s="477" t="s">
        <v>627</v>
      </c>
      <c r="F14" s="479">
        <v>39534</v>
      </c>
      <c r="G14" s="479" t="s">
        <v>192</v>
      </c>
      <c r="H14" s="607" t="s">
        <v>204</v>
      </c>
      <c r="I14" s="607" t="s">
        <v>204</v>
      </c>
      <c r="J14" s="480">
        <v>1</v>
      </c>
      <c r="K14" s="480">
        <v>1</v>
      </c>
      <c r="L14" s="481">
        <v>15000</v>
      </c>
      <c r="M14" s="482">
        <v>79</v>
      </c>
      <c r="N14" s="482">
        <f t="shared" si="0"/>
        <v>14921</v>
      </c>
      <c r="O14" s="477" t="s">
        <v>617</v>
      </c>
      <c r="P14" s="477" t="s">
        <v>617</v>
      </c>
      <c r="Q14" s="480" t="s">
        <v>617</v>
      </c>
      <c r="R14" s="477" t="s">
        <v>96</v>
      </c>
    </row>
    <row r="15" spans="1:18" ht="42">
      <c r="A15" s="477">
        <v>8</v>
      </c>
      <c r="B15" s="606" t="s">
        <v>183</v>
      </c>
      <c r="C15" s="477">
        <v>1</v>
      </c>
      <c r="D15" s="477">
        <v>1</v>
      </c>
      <c r="E15" s="477" t="s">
        <v>627</v>
      </c>
      <c r="F15" s="479">
        <v>39546</v>
      </c>
      <c r="G15" s="479" t="s">
        <v>193</v>
      </c>
      <c r="H15" s="607" t="s">
        <v>205</v>
      </c>
      <c r="I15" s="607" t="s">
        <v>205</v>
      </c>
      <c r="J15" s="480">
        <v>1</v>
      </c>
      <c r="K15" s="480">
        <v>1</v>
      </c>
      <c r="L15" s="481">
        <v>20000</v>
      </c>
      <c r="M15" s="501" t="s">
        <v>211</v>
      </c>
      <c r="N15" s="482">
        <f>L15</f>
        <v>20000</v>
      </c>
      <c r="O15" s="477" t="s">
        <v>617</v>
      </c>
      <c r="P15" s="477" t="s">
        <v>617</v>
      </c>
      <c r="Q15" s="480" t="s">
        <v>617</v>
      </c>
      <c r="R15" s="477" t="s">
        <v>96</v>
      </c>
    </row>
    <row r="16" spans="1:18" ht="42">
      <c r="A16" s="477">
        <v>9</v>
      </c>
      <c r="B16" s="606" t="s">
        <v>183</v>
      </c>
      <c r="C16" s="477">
        <v>1</v>
      </c>
      <c r="D16" s="477">
        <v>1</v>
      </c>
      <c r="E16" s="477" t="s">
        <v>627</v>
      </c>
      <c r="F16" s="605">
        <v>39604</v>
      </c>
      <c r="G16" s="479" t="s">
        <v>194</v>
      </c>
      <c r="H16" s="607" t="s">
        <v>206</v>
      </c>
      <c r="I16" s="607" t="s">
        <v>206</v>
      </c>
      <c r="J16" s="480">
        <v>1</v>
      </c>
      <c r="K16" s="480">
        <v>1</v>
      </c>
      <c r="L16" s="481">
        <v>49775</v>
      </c>
      <c r="M16" s="482">
        <v>4000</v>
      </c>
      <c r="N16" s="482">
        <f t="shared" si="0"/>
        <v>45775</v>
      </c>
      <c r="O16" s="477" t="s">
        <v>617</v>
      </c>
      <c r="P16" s="477" t="s">
        <v>617</v>
      </c>
      <c r="Q16" s="480" t="s">
        <v>617</v>
      </c>
      <c r="R16" s="477" t="s">
        <v>96</v>
      </c>
    </row>
    <row r="17" spans="1:18" ht="42">
      <c r="A17" s="477">
        <v>10</v>
      </c>
      <c r="B17" s="606" t="s">
        <v>183</v>
      </c>
      <c r="C17" s="477">
        <v>1</v>
      </c>
      <c r="D17" s="477">
        <v>1</v>
      </c>
      <c r="E17" s="477" t="s">
        <v>627</v>
      </c>
      <c r="F17" s="479">
        <v>39636</v>
      </c>
      <c r="G17" s="479" t="s">
        <v>195</v>
      </c>
      <c r="H17" s="607" t="s">
        <v>207</v>
      </c>
      <c r="I17" s="607" t="s">
        <v>207</v>
      </c>
      <c r="J17" s="480">
        <v>1</v>
      </c>
      <c r="K17" s="480">
        <v>1</v>
      </c>
      <c r="L17" s="481"/>
      <c r="M17" s="482">
        <v>2780</v>
      </c>
      <c r="N17" s="482">
        <f t="shared" si="0"/>
        <v>-2780</v>
      </c>
      <c r="O17" s="477" t="s">
        <v>617</v>
      </c>
      <c r="P17" s="477" t="s">
        <v>617</v>
      </c>
      <c r="Q17" s="480" t="s">
        <v>617</v>
      </c>
      <c r="R17" s="477" t="s">
        <v>96</v>
      </c>
    </row>
    <row r="18" spans="1:18" ht="63">
      <c r="A18" s="477">
        <v>11</v>
      </c>
      <c r="B18" s="606" t="s">
        <v>183</v>
      </c>
      <c r="C18" s="477">
        <v>1</v>
      </c>
      <c r="D18" s="477">
        <v>1</v>
      </c>
      <c r="E18" s="477" t="s">
        <v>627</v>
      </c>
      <c r="F18" s="605" t="s">
        <v>627</v>
      </c>
      <c r="G18" s="479" t="s">
        <v>196</v>
      </c>
      <c r="H18" s="607" t="s">
        <v>208</v>
      </c>
      <c r="I18" s="607" t="s">
        <v>208</v>
      </c>
      <c r="J18" s="480">
        <v>1</v>
      </c>
      <c r="K18" s="480">
        <v>1</v>
      </c>
      <c r="L18" s="481">
        <v>10000</v>
      </c>
      <c r="M18" s="482">
        <v>6980</v>
      </c>
      <c r="N18" s="482">
        <f t="shared" si="0"/>
        <v>3020</v>
      </c>
      <c r="O18" s="477" t="s">
        <v>617</v>
      </c>
      <c r="P18" s="477" t="s">
        <v>617</v>
      </c>
      <c r="Q18" s="480" t="s">
        <v>617</v>
      </c>
      <c r="R18" s="477" t="s">
        <v>96</v>
      </c>
    </row>
    <row r="19" spans="1:18" ht="42">
      <c r="A19" s="477">
        <v>12</v>
      </c>
      <c r="B19" s="484" t="s">
        <v>184</v>
      </c>
      <c r="C19" s="477">
        <v>1</v>
      </c>
      <c r="D19" s="477">
        <v>1</v>
      </c>
      <c r="E19" s="477" t="s">
        <v>627</v>
      </c>
      <c r="F19" s="479">
        <v>39639</v>
      </c>
      <c r="G19" s="479" t="s">
        <v>197</v>
      </c>
      <c r="H19" s="477" t="s">
        <v>209</v>
      </c>
      <c r="I19" s="477" t="s">
        <v>209</v>
      </c>
      <c r="J19" s="480">
        <v>287</v>
      </c>
      <c r="K19" s="480" t="s">
        <v>617</v>
      </c>
      <c r="L19" s="481"/>
      <c r="M19" s="608">
        <v>75613.5</v>
      </c>
      <c r="N19" s="482">
        <f t="shared" si="0"/>
        <v>-75613.5</v>
      </c>
      <c r="O19" s="477" t="s">
        <v>617</v>
      </c>
      <c r="P19" s="477" t="s">
        <v>617</v>
      </c>
      <c r="Q19" s="480" t="s">
        <v>617</v>
      </c>
      <c r="R19" s="477" t="s">
        <v>96</v>
      </c>
    </row>
    <row r="20" spans="1:18" ht="42">
      <c r="A20" s="477">
        <v>13</v>
      </c>
      <c r="B20" s="484" t="s">
        <v>185</v>
      </c>
      <c r="C20" s="477">
        <v>1</v>
      </c>
      <c r="D20" s="477">
        <v>1</v>
      </c>
      <c r="E20" s="477" t="s">
        <v>627</v>
      </c>
      <c r="F20" s="479">
        <v>39630</v>
      </c>
      <c r="G20" s="479" t="s">
        <v>198</v>
      </c>
      <c r="H20" s="477" t="s">
        <v>210</v>
      </c>
      <c r="I20" s="477" t="s">
        <v>210</v>
      </c>
      <c r="J20" s="480">
        <v>3</v>
      </c>
      <c r="K20" s="480" t="s">
        <v>617</v>
      </c>
      <c r="L20" s="481"/>
      <c r="M20" s="482">
        <v>12494</v>
      </c>
      <c r="N20" s="482">
        <f>L20-M20</f>
        <v>-12494</v>
      </c>
      <c r="O20" s="477" t="s">
        <v>617</v>
      </c>
      <c r="P20" s="477" t="s">
        <v>617</v>
      </c>
      <c r="Q20" s="480" t="s">
        <v>617</v>
      </c>
      <c r="R20" s="477" t="s">
        <v>96</v>
      </c>
    </row>
    <row r="21" spans="1:18" ht="42">
      <c r="A21" s="477">
        <v>14</v>
      </c>
      <c r="B21" s="484" t="s">
        <v>186</v>
      </c>
      <c r="C21" s="477">
        <v>1</v>
      </c>
      <c r="D21" s="477">
        <v>1</v>
      </c>
      <c r="E21" s="477" t="s">
        <v>627</v>
      </c>
      <c r="F21" s="479">
        <v>39703</v>
      </c>
      <c r="G21" s="479" t="s">
        <v>199</v>
      </c>
      <c r="H21" s="477" t="s">
        <v>210</v>
      </c>
      <c r="I21" s="477" t="s">
        <v>210</v>
      </c>
      <c r="J21" s="480">
        <v>6</v>
      </c>
      <c r="K21" s="480" t="s">
        <v>617</v>
      </c>
      <c r="L21" s="481"/>
      <c r="M21" s="482">
        <v>2495</v>
      </c>
      <c r="N21" s="482">
        <f>L21-M21</f>
        <v>-2495</v>
      </c>
      <c r="O21" s="477" t="s">
        <v>617</v>
      </c>
      <c r="P21" s="477" t="s">
        <v>617</v>
      </c>
      <c r="Q21" s="480" t="s">
        <v>617</v>
      </c>
      <c r="R21" s="477" t="s">
        <v>96</v>
      </c>
    </row>
    <row r="22" spans="1:18" s="420" customFormat="1" ht="63">
      <c r="A22" s="421">
        <v>15</v>
      </c>
      <c r="B22" s="414" t="s">
        <v>127</v>
      </c>
      <c r="C22" s="548">
        <v>1</v>
      </c>
      <c r="D22" s="395" t="s">
        <v>627</v>
      </c>
      <c r="E22" s="548">
        <v>1</v>
      </c>
      <c r="F22" s="567">
        <v>39356</v>
      </c>
      <c r="G22" s="570" t="s">
        <v>1147</v>
      </c>
      <c r="H22" s="395" t="s">
        <v>498</v>
      </c>
      <c r="I22" s="395" t="s">
        <v>561</v>
      </c>
      <c r="J22" s="395" t="s">
        <v>627</v>
      </c>
      <c r="K22" s="395" t="s">
        <v>627</v>
      </c>
      <c r="L22" s="581">
        <v>2000</v>
      </c>
      <c r="M22" s="582">
        <f aca="true" t="shared" si="1" ref="M22:M59">L22*70/100</f>
        <v>1400</v>
      </c>
      <c r="N22" s="554">
        <f>L22-M22</f>
        <v>600</v>
      </c>
      <c r="O22" s="472" t="s">
        <v>617</v>
      </c>
      <c r="P22" s="457" t="s">
        <v>617</v>
      </c>
      <c r="Q22" s="571" t="s">
        <v>617</v>
      </c>
      <c r="R22" s="548" t="s">
        <v>96</v>
      </c>
    </row>
    <row r="23" spans="1:18" s="420" customFormat="1" ht="63">
      <c r="A23" s="421">
        <v>16</v>
      </c>
      <c r="B23" s="414" t="s">
        <v>128</v>
      </c>
      <c r="C23" s="548">
        <v>1</v>
      </c>
      <c r="D23" s="395" t="s">
        <v>627</v>
      </c>
      <c r="E23" s="548">
        <v>13</v>
      </c>
      <c r="F23" s="567">
        <v>39387</v>
      </c>
      <c r="G23" s="570" t="s">
        <v>1151</v>
      </c>
      <c r="H23" s="395" t="s">
        <v>498</v>
      </c>
      <c r="I23" s="395" t="s">
        <v>561</v>
      </c>
      <c r="J23" s="395" t="s">
        <v>627</v>
      </c>
      <c r="K23" s="395" t="s">
        <v>627</v>
      </c>
      <c r="L23" s="581">
        <v>37700</v>
      </c>
      <c r="M23" s="582">
        <f t="shared" si="1"/>
        <v>26390</v>
      </c>
      <c r="N23" s="554">
        <f aca="true" t="shared" si="2" ref="N23:N88">L23-M23</f>
        <v>11310</v>
      </c>
      <c r="O23" s="472" t="s">
        <v>617</v>
      </c>
      <c r="P23" s="457" t="s">
        <v>617</v>
      </c>
      <c r="Q23" s="571" t="s">
        <v>617</v>
      </c>
      <c r="R23" s="548" t="s">
        <v>96</v>
      </c>
    </row>
    <row r="24" spans="1:18" s="420" customFormat="1" ht="63">
      <c r="A24" s="421">
        <v>17</v>
      </c>
      <c r="B24" s="414" t="s">
        <v>129</v>
      </c>
      <c r="C24" s="395">
        <v>1</v>
      </c>
      <c r="D24" s="395" t="s">
        <v>627</v>
      </c>
      <c r="E24" s="395">
        <v>7</v>
      </c>
      <c r="F24" s="567">
        <v>39417</v>
      </c>
      <c r="G24" s="570" t="s">
        <v>1231</v>
      </c>
      <c r="H24" s="395" t="s">
        <v>498</v>
      </c>
      <c r="I24" s="395" t="s">
        <v>561</v>
      </c>
      <c r="J24" s="395" t="s">
        <v>627</v>
      </c>
      <c r="K24" s="395" t="s">
        <v>627</v>
      </c>
      <c r="L24" s="581">
        <v>13100</v>
      </c>
      <c r="M24" s="582">
        <f t="shared" si="1"/>
        <v>9170</v>
      </c>
      <c r="N24" s="554">
        <f t="shared" si="2"/>
        <v>3930</v>
      </c>
      <c r="O24" s="472" t="s">
        <v>617</v>
      </c>
      <c r="P24" s="457" t="s">
        <v>617</v>
      </c>
      <c r="Q24" s="571" t="s">
        <v>617</v>
      </c>
      <c r="R24" s="548" t="s">
        <v>96</v>
      </c>
    </row>
    <row r="25" spans="1:18" s="420" customFormat="1" ht="63">
      <c r="A25" s="421">
        <v>18</v>
      </c>
      <c r="B25" s="414" t="s">
        <v>130</v>
      </c>
      <c r="C25" s="395">
        <v>1</v>
      </c>
      <c r="D25" s="395" t="s">
        <v>627</v>
      </c>
      <c r="E25" s="395">
        <v>17</v>
      </c>
      <c r="F25" s="567">
        <v>39448</v>
      </c>
      <c r="G25" s="570" t="s">
        <v>1148</v>
      </c>
      <c r="H25" s="395" t="s">
        <v>498</v>
      </c>
      <c r="I25" s="395" t="s">
        <v>561</v>
      </c>
      <c r="J25" s="395" t="s">
        <v>627</v>
      </c>
      <c r="K25" s="395" t="s">
        <v>627</v>
      </c>
      <c r="L25" s="581">
        <v>38200</v>
      </c>
      <c r="M25" s="582">
        <f t="shared" si="1"/>
        <v>26740</v>
      </c>
      <c r="N25" s="554">
        <f t="shared" si="2"/>
        <v>11460</v>
      </c>
      <c r="O25" s="472" t="s">
        <v>617</v>
      </c>
      <c r="P25" s="457" t="s">
        <v>617</v>
      </c>
      <c r="Q25" s="571" t="s">
        <v>617</v>
      </c>
      <c r="R25" s="548" t="s">
        <v>96</v>
      </c>
    </row>
    <row r="26" spans="1:18" s="420" customFormat="1" ht="63">
      <c r="A26" s="421">
        <v>19</v>
      </c>
      <c r="B26" s="414" t="s">
        <v>131</v>
      </c>
      <c r="C26" s="395">
        <v>1</v>
      </c>
      <c r="D26" s="395" t="s">
        <v>627</v>
      </c>
      <c r="E26" s="395">
        <v>4</v>
      </c>
      <c r="F26" s="567">
        <v>39479</v>
      </c>
      <c r="G26" s="570" t="s">
        <v>1232</v>
      </c>
      <c r="H26" s="395" t="s">
        <v>498</v>
      </c>
      <c r="I26" s="395" t="s">
        <v>561</v>
      </c>
      <c r="J26" s="395" t="s">
        <v>627</v>
      </c>
      <c r="K26" s="395" t="s">
        <v>627</v>
      </c>
      <c r="L26" s="581">
        <v>10280</v>
      </c>
      <c r="M26" s="582">
        <f t="shared" si="1"/>
        <v>7196</v>
      </c>
      <c r="N26" s="554">
        <f t="shared" si="2"/>
        <v>3084</v>
      </c>
      <c r="O26" s="472" t="s">
        <v>617</v>
      </c>
      <c r="P26" s="457" t="s">
        <v>617</v>
      </c>
      <c r="Q26" s="571" t="s">
        <v>617</v>
      </c>
      <c r="R26" s="548" t="s">
        <v>96</v>
      </c>
    </row>
    <row r="27" spans="1:18" s="420" customFormat="1" ht="63">
      <c r="A27" s="421">
        <v>20</v>
      </c>
      <c r="B27" s="414" t="s">
        <v>132</v>
      </c>
      <c r="C27" s="395">
        <v>1</v>
      </c>
      <c r="D27" s="395" t="s">
        <v>627</v>
      </c>
      <c r="E27" s="395">
        <v>6</v>
      </c>
      <c r="F27" s="567">
        <v>39508</v>
      </c>
      <c r="G27" s="570" t="s">
        <v>1233</v>
      </c>
      <c r="H27" s="395" t="s">
        <v>498</v>
      </c>
      <c r="I27" s="395" t="s">
        <v>561</v>
      </c>
      <c r="J27" s="395" t="s">
        <v>627</v>
      </c>
      <c r="K27" s="395" t="s">
        <v>627</v>
      </c>
      <c r="L27" s="581">
        <v>24000</v>
      </c>
      <c r="M27" s="582">
        <f t="shared" si="1"/>
        <v>16800</v>
      </c>
      <c r="N27" s="554">
        <f t="shared" si="2"/>
        <v>7200</v>
      </c>
      <c r="O27" s="472" t="s">
        <v>617</v>
      </c>
      <c r="P27" s="457" t="s">
        <v>617</v>
      </c>
      <c r="Q27" s="571" t="s">
        <v>617</v>
      </c>
      <c r="R27" s="548" t="s">
        <v>96</v>
      </c>
    </row>
    <row r="28" spans="1:18" s="420" customFormat="1" ht="63">
      <c r="A28" s="421">
        <v>21</v>
      </c>
      <c r="B28" s="414" t="s">
        <v>133</v>
      </c>
      <c r="C28" s="395">
        <v>1</v>
      </c>
      <c r="D28" s="395" t="s">
        <v>627</v>
      </c>
      <c r="E28" s="468">
        <v>2</v>
      </c>
      <c r="F28" s="567">
        <v>39539</v>
      </c>
      <c r="G28" s="572" t="s">
        <v>1149</v>
      </c>
      <c r="H28" s="395" t="s">
        <v>498</v>
      </c>
      <c r="I28" s="569" t="s">
        <v>561</v>
      </c>
      <c r="J28" s="468" t="s">
        <v>627</v>
      </c>
      <c r="K28" s="468" t="s">
        <v>627</v>
      </c>
      <c r="L28" s="583">
        <v>1820</v>
      </c>
      <c r="M28" s="582">
        <f t="shared" si="1"/>
        <v>1274</v>
      </c>
      <c r="N28" s="554">
        <f t="shared" si="2"/>
        <v>546</v>
      </c>
      <c r="O28" s="472" t="s">
        <v>617</v>
      </c>
      <c r="P28" s="457" t="s">
        <v>617</v>
      </c>
      <c r="Q28" s="571" t="s">
        <v>617</v>
      </c>
      <c r="R28" s="548" t="s">
        <v>96</v>
      </c>
    </row>
    <row r="29" spans="1:18" s="420" customFormat="1" ht="63">
      <c r="A29" s="421">
        <v>22</v>
      </c>
      <c r="B29" s="414" t="s">
        <v>134</v>
      </c>
      <c r="C29" s="395">
        <v>1</v>
      </c>
      <c r="D29" s="395" t="s">
        <v>627</v>
      </c>
      <c r="E29" s="468">
        <v>1</v>
      </c>
      <c r="F29" s="567">
        <v>39569</v>
      </c>
      <c r="G29" s="572" t="s">
        <v>1150</v>
      </c>
      <c r="H29" s="395" t="s">
        <v>498</v>
      </c>
      <c r="I29" s="569" t="s">
        <v>561</v>
      </c>
      <c r="J29" s="468" t="s">
        <v>627</v>
      </c>
      <c r="K29" s="468" t="s">
        <v>627</v>
      </c>
      <c r="L29" s="583">
        <v>1500</v>
      </c>
      <c r="M29" s="582">
        <f t="shared" si="1"/>
        <v>1050</v>
      </c>
      <c r="N29" s="554">
        <f t="shared" si="2"/>
        <v>450</v>
      </c>
      <c r="O29" s="472" t="s">
        <v>617</v>
      </c>
      <c r="P29" s="457" t="s">
        <v>617</v>
      </c>
      <c r="Q29" s="571" t="s">
        <v>617</v>
      </c>
      <c r="R29" s="548" t="s">
        <v>96</v>
      </c>
    </row>
    <row r="30" spans="1:18" ht="41.25" customHeight="1">
      <c r="A30" s="421">
        <v>23</v>
      </c>
      <c r="B30" s="478" t="s">
        <v>549</v>
      </c>
      <c r="C30" s="477">
        <v>1</v>
      </c>
      <c r="D30" s="477" t="s">
        <v>627</v>
      </c>
      <c r="E30" s="477">
        <v>7</v>
      </c>
      <c r="F30" s="479">
        <v>39600</v>
      </c>
      <c r="G30" s="479" t="s">
        <v>823</v>
      </c>
      <c r="H30" s="480" t="s">
        <v>498</v>
      </c>
      <c r="I30" s="480" t="s">
        <v>561</v>
      </c>
      <c r="J30" s="480" t="s">
        <v>617</v>
      </c>
      <c r="K30" s="480" t="s">
        <v>617</v>
      </c>
      <c r="L30" s="481">
        <v>15900</v>
      </c>
      <c r="M30" s="482">
        <f>L30*70/100</f>
        <v>11130</v>
      </c>
      <c r="N30" s="579">
        <f>L30-M30</f>
        <v>4770</v>
      </c>
      <c r="O30" s="477" t="s">
        <v>617</v>
      </c>
      <c r="P30" s="477" t="s">
        <v>617</v>
      </c>
      <c r="Q30" s="480" t="s">
        <v>617</v>
      </c>
      <c r="R30" s="477" t="s">
        <v>96</v>
      </c>
    </row>
    <row r="31" spans="1:18" ht="42.75" customHeight="1">
      <c r="A31" s="421">
        <v>24</v>
      </c>
      <c r="B31" s="484" t="s">
        <v>550</v>
      </c>
      <c r="C31" s="477">
        <v>1</v>
      </c>
      <c r="D31" s="477" t="s">
        <v>627</v>
      </c>
      <c r="E31" s="477">
        <v>3</v>
      </c>
      <c r="F31" s="479">
        <v>39630</v>
      </c>
      <c r="G31" s="479" t="s">
        <v>824</v>
      </c>
      <c r="H31" s="480" t="s">
        <v>498</v>
      </c>
      <c r="I31" s="480" t="s">
        <v>561</v>
      </c>
      <c r="J31" s="480" t="s">
        <v>617</v>
      </c>
      <c r="K31" s="480" t="s">
        <v>617</v>
      </c>
      <c r="L31" s="481">
        <v>1340</v>
      </c>
      <c r="M31" s="482">
        <f>L31*70/100</f>
        <v>938</v>
      </c>
      <c r="N31" s="482">
        <f>L31-M31</f>
        <v>402</v>
      </c>
      <c r="O31" s="477" t="s">
        <v>617</v>
      </c>
      <c r="P31" s="477" t="s">
        <v>617</v>
      </c>
      <c r="Q31" s="480" t="s">
        <v>617</v>
      </c>
      <c r="R31" s="477" t="s">
        <v>96</v>
      </c>
    </row>
    <row r="32" spans="1:18" ht="40.5" customHeight="1">
      <c r="A32" s="421">
        <v>25</v>
      </c>
      <c r="B32" s="484" t="s">
        <v>551</v>
      </c>
      <c r="C32" s="477">
        <v>1</v>
      </c>
      <c r="D32" s="477" t="s">
        <v>627</v>
      </c>
      <c r="E32" s="477">
        <v>7</v>
      </c>
      <c r="F32" s="479">
        <v>39661</v>
      </c>
      <c r="G32" s="479" t="s">
        <v>825</v>
      </c>
      <c r="H32" s="480" t="s">
        <v>498</v>
      </c>
      <c r="I32" s="480" t="s">
        <v>561</v>
      </c>
      <c r="J32" s="480" t="s">
        <v>617</v>
      </c>
      <c r="K32" s="480" t="s">
        <v>617</v>
      </c>
      <c r="L32" s="481">
        <v>17900</v>
      </c>
      <c r="M32" s="482">
        <f>L32*70/100</f>
        <v>12530</v>
      </c>
      <c r="N32" s="482">
        <f>L32-M32</f>
        <v>5370</v>
      </c>
      <c r="O32" s="477" t="s">
        <v>617</v>
      </c>
      <c r="P32" s="477" t="s">
        <v>617</v>
      </c>
      <c r="Q32" s="480" t="s">
        <v>617</v>
      </c>
      <c r="R32" s="477" t="s">
        <v>96</v>
      </c>
    </row>
    <row r="33" spans="1:18" ht="43.5" customHeight="1">
      <c r="A33" s="421">
        <v>26</v>
      </c>
      <c r="B33" s="484" t="s">
        <v>552</v>
      </c>
      <c r="C33" s="477">
        <v>1</v>
      </c>
      <c r="D33" s="477" t="s">
        <v>627</v>
      </c>
      <c r="E33" s="477">
        <v>8</v>
      </c>
      <c r="F33" s="479">
        <v>39692</v>
      </c>
      <c r="G33" s="479" t="s">
        <v>826</v>
      </c>
      <c r="H33" s="480" t="s">
        <v>498</v>
      </c>
      <c r="I33" s="480" t="s">
        <v>561</v>
      </c>
      <c r="J33" s="480" t="s">
        <v>617</v>
      </c>
      <c r="K33" s="480" t="s">
        <v>617</v>
      </c>
      <c r="L33" s="481">
        <v>9600</v>
      </c>
      <c r="M33" s="482">
        <f>L33*70/100</f>
        <v>6720</v>
      </c>
      <c r="N33" s="482">
        <f>L33-M33</f>
        <v>2880</v>
      </c>
      <c r="O33" s="477" t="s">
        <v>617</v>
      </c>
      <c r="P33" s="477" t="s">
        <v>617</v>
      </c>
      <c r="Q33" s="480" t="s">
        <v>617</v>
      </c>
      <c r="R33" s="477" t="s">
        <v>96</v>
      </c>
    </row>
    <row r="34" spans="1:18" s="576" customFormat="1" ht="63">
      <c r="A34" s="421">
        <v>27</v>
      </c>
      <c r="B34" s="573" t="s">
        <v>135</v>
      </c>
      <c r="C34" s="395">
        <v>1</v>
      </c>
      <c r="D34" s="395" t="s">
        <v>627</v>
      </c>
      <c r="E34" s="395">
        <v>2</v>
      </c>
      <c r="F34" s="567">
        <v>39356</v>
      </c>
      <c r="G34" s="570" t="s">
        <v>1147</v>
      </c>
      <c r="H34" s="395" t="s">
        <v>498</v>
      </c>
      <c r="I34" s="395" t="s">
        <v>561</v>
      </c>
      <c r="J34" s="395" t="s">
        <v>627</v>
      </c>
      <c r="K34" s="395" t="s">
        <v>627</v>
      </c>
      <c r="L34" s="562">
        <v>1350</v>
      </c>
      <c r="M34" s="574">
        <f t="shared" si="1"/>
        <v>945</v>
      </c>
      <c r="N34" s="575">
        <f t="shared" si="2"/>
        <v>405</v>
      </c>
      <c r="O34" s="472" t="s">
        <v>617</v>
      </c>
      <c r="P34" s="457" t="s">
        <v>617</v>
      </c>
      <c r="Q34" s="571" t="s">
        <v>617</v>
      </c>
      <c r="R34" s="548" t="s">
        <v>96</v>
      </c>
    </row>
    <row r="35" spans="1:18" s="576" customFormat="1" ht="63">
      <c r="A35" s="421">
        <v>28</v>
      </c>
      <c r="B35" s="573" t="s">
        <v>136</v>
      </c>
      <c r="C35" s="395">
        <v>1</v>
      </c>
      <c r="D35" s="395" t="s">
        <v>627</v>
      </c>
      <c r="E35" s="395">
        <v>1</v>
      </c>
      <c r="F35" s="567">
        <v>39387</v>
      </c>
      <c r="G35" s="570" t="s">
        <v>1151</v>
      </c>
      <c r="H35" s="395" t="s">
        <v>498</v>
      </c>
      <c r="I35" s="395" t="s">
        <v>561</v>
      </c>
      <c r="J35" s="395" t="s">
        <v>627</v>
      </c>
      <c r="K35" s="395" t="s">
        <v>627</v>
      </c>
      <c r="L35" s="562">
        <v>6650</v>
      </c>
      <c r="M35" s="574">
        <f t="shared" si="1"/>
        <v>4655</v>
      </c>
      <c r="N35" s="575">
        <f t="shared" si="2"/>
        <v>1995</v>
      </c>
      <c r="O35" s="472" t="s">
        <v>617</v>
      </c>
      <c r="P35" s="457" t="s">
        <v>617</v>
      </c>
      <c r="Q35" s="571" t="s">
        <v>617</v>
      </c>
      <c r="R35" s="548" t="s">
        <v>96</v>
      </c>
    </row>
    <row r="36" spans="1:18" s="576" customFormat="1" ht="63">
      <c r="A36" s="421">
        <v>29</v>
      </c>
      <c r="B36" s="573" t="s">
        <v>137</v>
      </c>
      <c r="C36" s="395">
        <v>1</v>
      </c>
      <c r="D36" s="395" t="s">
        <v>627</v>
      </c>
      <c r="E36" s="395">
        <v>2</v>
      </c>
      <c r="F36" s="567">
        <v>39417</v>
      </c>
      <c r="G36" s="570" t="s">
        <v>1231</v>
      </c>
      <c r="H36" s="395" t="s">
        <v>498</v>
      </c>
      <c r="I36" s="395" t="s">
        <v>561</v>
      </c>
      <c r="J36" s="395" t="s">
        <v>627</v>
      </c>
      <c r="K36" s="395" t="s">
        <v>627</v>
      </c>
      <c r="L36" s="562">
        <v>13280</v>
      </c>
      <c r="M36" s="574">
        <f t="shared" si="1"/>
        <v>9296</v>
      </c>
      <c r="N36" s="575">
        <f t="shared" si="2"/>
        <v>3984</v>
      </c>
      <c r="O36" s="472" t="s">
        <v>617</v>
      </c>
      <c r="P36" s="457" t="s">
        <v>617</v>
      </c>
      <c r="Q36" s="571" t="s">
        <v>617</v>
      </c>
      <c r="R36" s="548" t="s">
        <v>96</v>
      </c>
    </row>
    <row r="37" spans="1:18" s="576" customFormat="1" ht="63">
      <c r="A37" s="421">
        <v>30</v>
      </c>
      <c r="B37" s="573" t="s">
        <v>138</v>
      </c>
      <c r="C37" s="395">
        <v>1</v>
      </c>
      <c r="D37" s="395" t="s">
        <v>627</v>
      </c>
      <c r="E37" s="395">
        <v>5</v>
      </c>
      <c r="F37" s="567">
        <v>39448</v>
      </c>
      <c r="G37" s="570" t="s">
        <v>1148</v>
      </c>
      <c r="H37" s="395" t="s">
        <v>498</v>
      </c>
      <c r="I37" s="395" t="s">
        <v>561</v>
      </c>
      <c r="J37" s="395" t="s">
        <v>627</v>
      </c>
      <c r="K37" s="395" t="s">
        <v>627</v>
      </c>
      <c r="L37" s="562">
        <v>6650</v>
      </c>
      <c r="M37" s="574">
        <f t="shared" si="1"/>
        <v>4655</v>
      </c>
      <c r="N37" s="575">
        <f t="shared" si="2"/>
        <v>1995</v>
      </c>
      <c r="O37" s="472" t="s">
        <v>617</v>
      </c>
      <c r="P37" s="457" t="s">
        <v>617</v>
      </c>
      <c r="Q37" s="571" t="s">
        <v>617</v>
      </c>
      <c r="R37" s="548" t="s">
        <v>96</v>
      </c>
    </row>
    <row r="38" spans="1:18" s="576" customFormat="1" ht="63">
      <c r="A38" s="421">
        <v>31</v>
      </c>
      <c r="B38" s="573" t="s">
        <v>139</v>
      </c>
      <c r="C38" s="395">
        <v>1</v>
      </c>
      <c r="D38" s="395" t="s">
        <v>627</v>
      </c>
      <c r="E38" s="395">
        <v>1</v>
      </c>
      <c r="F38" s="567">
        <v>39479</v>
      </c>
      <c r="G38" s="570" t="s">
        <v>1232</v>
      </c>
      <c r="H38" s="395" t="s">
        <v>498</v>
      </c>
      <c r="I38" s="395" t="s">
        <v>561</v>
      </c>
      <c r="J38" s="395" t="s">
        <v>627</v>
      </c>
      <c r="K38" s="395" t="s">
        <v>627</v>
      </c>
      <c r="L38" s="562">
        <v>1500</v>
      </c>
      <c r="M38" s="574">
        <f t="shared" si="1"/>
        <v>1050</v>
      </c>
      <c r="N38" s="575">
        <f t="shared" si="2"/>
        <v>450</v>
      </c>
      <c r="O38" s="472" t="s">
        <v>617</v>
      </c>
      <c r="P38" s="457" t="s">
        <v>617</v>
      </c>
      <c r="Q38" s="571" t="s">
        <v>617</v>
      </c>
      <c r="R38" s="548" t="s">
        <v>96</v>
      </c>
    </row>
    <row r="39" spans="1:18" s="576" customFormat="1" ht="63">
      <c r="A39" s="421">
        <v>32</v>
      </c>
      <c r="B39" s="573" t="s">
        <v>140</v>
      </c>
      <c r="C39" s="395">
        <v>1</v>
      </c>
      <c r="D39" s="395" t="s">
        <v>627</v>
      </c>
      <c r="E39" s="395">
        <v>3</v>
      </c>
      <c r="F39" s="567">
        <v>39508</v>
      </c>
      <c r="G39" s="570" t="s">
        <v>1233</v>
      </c>
      <c r="H39" s="395" t="s">
        <v>498</v>
      </c>
      <c r="I39" s="395" t="s">
        <v>561</v>
      </c>
      <c r="J39" s="395" t="s">
        <v>627</v>
      </c>
      <c r="K39" s="395" t="s">
        <v>627</v>
      </c>
      <c r="L39" s="562">
        <v>5050</v>
      </c>
      <c r="M39" s="574">
        <f t="shared" si="1"/>
        <v>3535</v>
      </c>
      <c r="N39" s="575">
        <f t="shared" si="2"/>
        <v>1515</v>
      </c>
      <c r="O39" s="472" t="s">
        <v>617</v>
      </c>
      <c r="P39" s="457" t="s">
        <v>617</v>
      </c>
      <c r="Q39" s="571" t="s">
        <v>617</v>
      </c>
      <c r="R39" s="548" t="s">
        <v>96</v>
      </c>
    </row>
    <row r="40" spans="1:18" s="576" customFormat="1" ht="63">
      <c r="A40" s="421">
        <v>33</v>
      </c>
      <c r="B40" s="573" t="s">
        <v>141</v>
      </c>
      <c r="C40" s="395">
        <v>1</v>
      </c>
      <c r="D40" s="395" t="s">
        <v>627</v>
      </c>
      <c r="E40" s="578">
        <v>4</v>
      </c>
      <c r="F40" s="567">
        <v>39539</v>
      </c>
      <c r="G40" s="585" t="s">
        <v>1149</v>
      </c>
      <c r="H40" s="395" t="s">
        <v>498</v>
      </c>
      <c r="I40" s="569" t="s">
        <v>561</v>
      </c>
      <c r="J40" s="578" t="s">
        <v>627</v>
      </c>
      <c r="K40" s="578" t="s">
        <v>627</v>
      </c>
      <c r="L40" s="577">
        <v>750</v>
      </c>
      <c r="M40" s="574">
        <f t="shared" si="1"/>
        <v>525</v>
      </c>
      <c r="N40" s="575">
        <f t="shared" si="2"/>
        <v>225</v>
      </c>
      <c r="O40" s="472" t="s">
        <v>617</v>
      </c>
      <c r="P40" s="457" t="s">
        <v>617</v>
      </c>
      <c r="Q40" s="571" t="s">
        <v>617</v>
      </c>
      <c r="R40" s="548" t="s">
        <v>96</v>
      </c>
    </row>
    <row r="41" spans="1:18" s="576" customFormat="1" ht="63">
      <c r="A41" s="421">
        <v>34</v>
      </c>
      <c r="B41" s="573" t="s">
        <v>142</v>
      </c>
      <c r="C41" s="395">
        <v>1</v>
      </c>
      <c r="D41" s="395" t="s">
        <v>627</v>
      </c>
      <c r="E41" s="578">
        <v>3</v>
      </c>
      <c r="F41" s="567">
        <v>39569</v>
      </c>
      <c r="G41" s="585" t="s">
        <v>1150</v>
      </c>
      <c r="H41" s="395" t="s">
        <v>498</v>
      </c>
      <c r="I41" s="569" t="s">
        <v>561</v>
      </c>
      <c r="J41" s="578" t="s">
        <v>627</v>
      </c>
      <c r="K41" s="578" t="s">
        <v>627</v>
      </c>
      <c r="L41" s="577">
        <v>43700</v>
      </c>
      <c r="M41" s="574">
        <f t="shared" si="1"/>
        <v>30590</v>
      </c>
      <c r="N41" s="575">
        <f t="shared" si="2"/>
        <v>13110</v>
      </c>
      <c r="O41" s="472" t="s">
        <v>617</v>
      </c>
      <c r="P41" s="457" t="s">
        <v>617</v>
      </c>
      <c r="Q41" s="571" t="s">
        <v>617</v>
      </c>
      <c r="R41" s="548" t="s">
        <v>96</v>
      </c>
    </row>
    <row r="42" spans="1:18" ht="42.75" customHeight="1">
      <c r="A42" s="421">
        <v>35</v>
      </c>
      <c r="B42" s="484" t="s">
        <v>557</v>
      </c>
      <c r="C42" s="477">
        <v>1</v>
      </c>
      <c r="D42" s="477" t="s">
        <v>627</v>
      </c>
      <c r="E42" s="477">
        <v>1</v>
      </c>
      <c r="F42" s="479">
        <v>39600</v>
      </c>
      <c r="G42" s="479" t="s">
        <v>823</v>
      </c>
      <c r="H42" s="480" t="s">
        <v>498</v>
      </c>
      <c r="I42" s="480" t="s">
        <v>561</v>
      </c>
      <c r="J42" s="480" t="s">
        <v>617</v>
      </c>
      <c r="K42" s="480" t="s">
        <v>617</v>
      </c>
      <c r="L42" s="481">
        <v>7000</v>
      </c>
      <c r="M42" s="482">
        <f>L42*70/100</f>
        <v>4900</v>
      </c>
      <c r="N42" s="482">
        <f>L42-M42</f>
        <v>2100</v>
      </c>
      <c r="O42" s="477" t="s">
        <v>617</v>
      </c>
      <c r="P42" s="477" t="s">
        <v>617</v>
      </c>
      <c r="Q42" s="480" t="s">
        <v>617</v>
      </c>
      <c r="R42" s="477" t="s">
        <v>96</v>
      </c>
    </row>
    <row r="43" spans="1:18" ht="42" customHeight="1">
      <c r="A43" s="421">
        <v>36</v>
      </c>
      <c r="B43" s="484" t="s">
        <v>558</v>
      </c>
      <c r="C43" s="477">
        <v>1</v>
      </c>
      <c r="D43" s="477" t="s">
        <v>627</v>
      </c>
      <c r="E43" s="477">
        <v>2</v>
      </c>
      <c r="F43" s="479">
        <v>39630</v>
      </c>
      <c r="G43" s="479" t="s">
        <v>824</v>
      </c>
      <c r="H43" s="480" t="s">
        <v>498</v>
      </c>
      <c r="I43" s="480" t="s">
        <v>561</v>
      </c>
      <c r="J43" s="480" t="s">
        <v>617</v>
      </c>
      <c r="K43" s="480" t="s">
        <v>617</v>
      </c>
      <c r="L43" s="481">
        <v>8090</v>
      </c>
      <c r="M43" s="482">
        <f>L43*70/100</f>
        <v>5663</v>
      </c>
      <c r="N43" s="482">
        <f>L43-M43</f>
        <v>2427</v>
      </c>
      <c r="O43" s="477" t="s">
        <v>617</v>
      </c>
      <c r="P43" s="477" t="s">
        <v>617</v>
      </c>
      <c r="Q43" s="480" t="s">
        <v>617</v>
      </c>
      <c r="R43" s="477" t="s">
        <v>96</v>
      </c>
    </row>
    <row r="44" spans="1:18" ht="40.5" customHeight="1">
      <c r="A44" s="421">
        <v>37</v>
      </c>
      <c r="B44" s="484" t="s">
        <v>559</v>
      </c>
      <c r="C44" s="477">
        <v>1</v>
      </c>
      <c r="D44" s="477" t="s">
        <v>627</v>
      </c>
      <c r="E44" s="477">
        <v>2</v>
      </c>
      <c r="F44" s="479">
        <v>39661</v>
      </c>
      <c r="G44" s="479" t="s">
        <v>825</v>
      </c>
      <c r="H44" s="480" t="s">
        <v>498</v>
      </c>
      <c r="I44" s="480" t="s">
        <v>561</v>
      </c>
      <c r="J44" s="480" t="s">
        <v>617</v>
      </c>
      <c r="K44" s="480" t="s">
        <v>617</v>
      </c>
      <c r="L44" s="481">
        <v>1100</v>
      </c>
      <c r="M44" s="482">
        <f>L44*70/100</f>
        <v>770</v>
      </c>
      <c r="N44" s="482">
        <f>L44-M44</f>
        <v>330</v>
      </c>
      <c r="O44" s="477" t="s">
        <v>617</v>
      </c>
      <c r="P44" s="477" t="s">
        <v>617</v>
      </c>
      <c r="Q44" s="480" t="s">
        <v>617</v>
      </c>
      <c r="R44" s="477" t="s">
        <v>96</v>
      </c>
    </row>
    <row r="45" spans="1:18" ht="40.5" customHeight="1">
      <c r="A45" s="421">
        <v>38</v>
      </c>
      <c r="B45" s="484" t="s">
        <v>560</v>
      </c>
      <c r="C45" s="477">
        <v>1</v>
      </c>
      <c r="D45" s="477" t="s">
        <v>627</v>
      </c>
      <c r="E45" s="477" t="s">
        <v>617</v>
      </c>
      <c r="F45" s="479">
        <v>39692</v>
      </c>
      <c r="G45" s="479" t="s">
        <v>826</v>
      </c>
      <c r="H45" s="480" t="s">
        <v>498</v>
      </c>
      <c r="I45" s="480" t="s">
        <v>561</v>
      </c>
      <c r="J45" s="480" t="s">
        <v>617</v>
      </c>
      <c r="K45" s="480" t="s">
        <v>617</v>
      </c>
      <c r="L45" s="481">
        <v>0</v>
      </c>
      <c r="M45" s="482">
        <f>L45*70/100</f>
        <v>0</v>
      </c>
      <c r="N45" s="482">
        <f>L45-M45</f>
        <v>0</v>
      </c>
      <c r="O45" s="477" t="s">
        <v>617</v>
      </c>
      <c r="P45" s="477" t="s">
        <v>617</v>
      </c>
      <c r="Q45" s="480" t="s">
        <v>617</v>
      </c>
      <c r="R45" s="477" t="s">
        <v>96</v>
      </c>
    </row>
    <row r="46" spans="1:18" s="420" customFormat="1" ht="63">
      <c r="A46" s="421">
        <v>39</v>
      </c>
      <c r="B46" s="414" t="s">
        <v>143</v>
      </c>
      <c r="C46" s="395">
        <v>1</v>
      </c>
      <c r="D46" s="395" t="s">
        <v>627</v>
      </c>
      <c r="E46" s="395">
        <v>112</v>
      </c>
      <c r="F46" s="567">
        <v>39356</v>
      </c>
      <c r="G46" s="570" t="s">
        <v>1147</v>
      </c>
      <c r="H46" s="395" t="s">
        <v>498</v>
      </c>
      <c r="I46" s="395" t="s">
        <v>561</v>
      </c>
      <c r="J46" s="395" t="s">
        <v>627</v>
      </c>
      <c r="K46" s="395" t="s">
        <v>627</v>
      </c>
      <c r="L46" s="581">
        <v>226465</v>
      </c>
      <c r="M46" s="582">
        <f t="shared" si="1"/>
        <v>158525.5</v>
      </c>
      <c r="N46" s="554">
        <f t="shared" si="2"/>
        <v>67939.5</v>
      </c>
      <c r="O46" s="472" t="s">
        <v>617</v>
      </c>
      <c r="P46" s="457" t="s">
        <v>617</v>
      </c>
      <c r="Q46" s="571" t="s">
        <v>617</v>
      </c>
      <c r="R46" s="548" t="s">
        <v>96</v>
      </c>
    </row>
    <row r="47" spans="1:18" s="420" customFormat="1" ht="63">
      <c r="A47" s="421">
        <v>40</v>
      </c>
      <c r="B47" s="414" t="s">
        <v>144</v>
      </c>
      <c r="C47" s="395">
        <v>1</v>
      </c>
      <c r="D47" s="395" t="s">
        <v>627</v>
      </c>
      <c r="E47" s="395">
        <v>141</v>
      </c>
      <c r="F47" s="567">
        <v>39387</v>
      </c>
      <c r="G47" s="570" t="s">
        <v>1151</v>
      </c>
      <c r="H47" s="395" t="s">
        <v>498</v>
      </c>
      <c r="I47" s="395" t="s">
        <v>561</v>
      </c>
      <c r="J47" s="395" t="s">
        <v>627</v>
      </c>
      <c r="K47" s="395" t="s">
        <v>627</v>
      </c>
      <c r="L47" s="581">
        <v>225630</v>
      </c>
      <c r="M47" s="582">
        <f t="shared" si="1"/>
        <v>157941</v>
      </c>
      <c r="N47" s="554">
        <f t="shared" si="2"/>
        <v>67689</v>
      </c>
      <c r="O47" s="472" t="s">
        <v>617</v>
      </c>
      <c r="P47" s="457" t="s">
        <v>617</v>
      </c>
      <c r="Q47" s="571" t="s">
        <v>617</v>
      </c>
      <c r="R47" s="548" t="s">
        <v>96</v>
      </c>
    </row>
    <row r="48" spans="1:18" s="420" customFormat="1" ht="63">
      <c r="A48" s="421">
        <v>41</v>
      </c>
      <c r="B48" s="414" t="s">
        <v>145</v>
      </c>
      <c r="C48" s="395">
        <v>1</v>
      </c>
      <c r="D48" s="395" t="s">
        <v>627</v>
      </c>
      <c r="E48" s="395">
        <v>119</v>
      </c>
      <c r="F48" s="567">
        <v>39417</v>
      </c>
      <c r="G48" s="570" t="s">
        <v>1231</v>
      </c>
      <c r="H48" s="395" t="s">
        <v>498</v>
      </c>
      <c r="I48" s="395" t="s">
        <v>561</v>
      </c>
      <c r="J48" s="395" t="s">
        <v>627</v>
      </c>
      <c r="K48" s="395" t="s">
        <v>627</v>
      </c>
      <c r="L48" s="581">
        <v>343498</v>
      </c>
      <c r="M48" s="582">
        <f t="shared" si="1"/>
        <v>240448.6</v>
      </c>
      <c r="N48" s="554">
        <f t="shared" si="2"/>
        <v>103049.4</v>
      </c>
      <c r="O48" s="472" t="s">
        <v>617</v>
      </c>
      <c r="P48" s="457" t="s">
        <v>617</v>
      </c>
      <c r="Q48" s="571" t="s">
        <v>617</v>
      </c>
      <c r="R48" s="548" t="s">
        <v>96</v>
      </c>
    </row>
    <row r="49" spans="1:18" s="420" customFormat="1" ht="63">
      <c r="A49" s="421">
        <v>42</v>
      </c>
      <c r="B49" s="414" t="s">
        <v>146</v>
      </c>
      <c r="C49" s="395">
        <v>1</v>
      </c>
      <c r="D49" s="395" t="s">
        <v>627</v>
      </c>
      <c r="E49" s="395">
        <v>146</v>
      </c>
      <c r="F49" s="567">
        <v>39448</v>
      </c>
      <c r="G49" s="570" t="s">
        <v>1148</v>
      </c>
      <c r="H49" s="395" t="s">
        <v>498</v>
      </c>
      <c r="I49" s="395" t="s">
        <v>561</v>
      </c>
      <c r="J49" s="395" t="s">
        <v>627</v>
      </c>
      <c r="K49" s="395" t="s">
        <v>627</v>
      </c>
      <c r="L49" s="581">
        <v>234020</v>
      </c>
      <c r="M49" s="582">
        <f t="shared" si="1"/>
        <v>163814</v>
      </c>
      <c r="N49" s="554">
        <f t="shared" si="2"/>
        <v>70206</v>
      </c>
      <c r="O49" s="472" t="s">
        <v>617</v>
      </c>
      <c r="P49" s="457" t="s">
        <v>617</v>
      </c>
      <c r="Q49" s="571" t="s">
        <v>617</v>
      </c>
      <c r="R49" s="548" t="s">
        <v>96</v>
      </c>
    </row>
    <row r="50" spans="1:18" s="420" customFormat="1" ht="63">
      <c r="A50" s="421">
        <v>43</v>
      </c>
      <c r="B50" s="414" t="s">
        <v>147</v>
      </c>
      <c r="C50" s="395">
        <v>1</v>
      </c>
      <c r="D50" s="395" t="s">
        <v>627</v>
      </c>
      <c r="E50" s="395">
        <v>174</v>
      </c>
      <c r="F50" s="567">
        <v>39479</v>
      </c>
      <c r="G50" s="570" t="s">
        <v>1232</v>
      </c>
      <c r="H50" s="395" t="s">
        <v>498</v>
      </c>
      <c r="I50" s="395" t="s">
        <v>561</v>
      </c>
      <c r="J50" s="395" t="s">
        <v>627</v>
      </c>
      <c r="K50" s="395" t="s">
        <v>627</v>
      </c>
      <c r="L50" s="581">
        <v>266390</v>
      </c>
      <c r="M50" s="582">
        <f>L50*70/100</f>
        <v>186473</v>
      </c>
      <c r="N50" s="554">
        <f t="shared" si="2"/>
        <v>79917</v>
      </c>
      <c r="O50" s="472" t="s">
        <v>617</v>
      </c>
      <c r="P50" s="457" t="s">
        <v>617</v>
      </c>
      <c r="Q50" s="571" t="s">
        <v>617</v>
      </c>
      <c r="R50" s="548" t="s">
        <v>96</v>
      </c>
    </row>
    <row r="51" spans="1:18" s="420" customFormat="1" ht="63">
      <c r="A51" s="421">
        <v>44</v>
      </c>
      <c r="B51" s="414" t="s">
        <v>148</v>
      </c>
      <c r="C51" s="395">
        <v>1</v>
      </c>
      <c r="D51" s="395" t="s">
        <v>627</v>
      </c>
      <c r="E51" s="395">
        <v>146</v>
      </c>
      <c r="F51" s="567">
        <v>39508</v>
      </c>
      <c r="G51" s="570" t="s">
        <v>1233</v>
      </c>
      <c r="H51" s="395" t="s">
        <v>498</v>
      </c>
      <c r="I51" s="395" t="s">
        <v>561</v>
      </c>
      <c r="J51" s="395" t="s">
        <v>627</v>
      </c>
      <c r="K51" s="395" t="s">
        <v>627</v>
      </c>
      <c r="L51" s="581">
        <v>422750</v>
      </c>
      <c r="M51" s="582">
        <f t="shared" si="1"/>
        <v>295925</v>
      </c>
      <c r="N51" s="554">
        <f t="shared" si="2"/>
        <v>126825</v>
      </c>
      <c r="O51" s="472" t="s">
        <v>617</v>
      </c>
      <c r="P51" s="457" t="s">
        <v>617</v>
      </c>
      <c r="Q51" s="571" t="s">
        <v>617</v>
      </c>
      <c r="R51" s="548" t="s">
        <v>96</v>
      </c>
    </row>
    <row r="52" spans="1:18" s="420" customFormat="1" ht="63">
      <c r="A52" s="421">
        <v>45</v>
      </c>
      <c r="B52" s="414" t="s">
        <v>149</v>
      </c>
      <c r="C52" s="395">
        <v>1</v>
      </c>
      <c r="D52" s="395" t="s">
        <v>627</v>
      </c>
      <c r="E52" s="580">
        <v>152</v>
      </c>
      <c r="F52" s="567">
        <v>39539</v>
      </c>
      <c r="G52" s="572" t="s">
        <v>1149</v>
      </c>
      <c r="H52" s="395" t="s">
        <v>498</v>
      </c>
      <c r="I52" s="569" t="s">
        <v>561</v>
      </c>
      <c r="J52" s="468" t="s">
        <v>627</v>
      </c>
      <c r="K52" s="468" t="s">
        <v>627</v>
      </c>
      <c r="L52" s="583">
        <v>226992</v>
      </c>
      <c r="M52" s="582">
        <f t="shared" si="1"/>
        <v>158894.4</v>
      </c>
      <c r="N52" s="554">
        <f t="shared" si="2"/>
        <v>68097.6</v>
      </c>
      <c r="O52" s="472" t="s">
        <v>617</v>
      </c>
      <c r="P52" s="457" t="s">
        <v>617</v>
      </c>
      <c r="Q52" s="571" t="s">
        <v>617</v>
      </c>
      <c r="R52" s="548" t="s">
        <v>96</v>
      </c>
    </row>
    <row r="53" spans="1:18" s="420" customFormat="1" ht="63">
      <c r="A53" s="421">
        <v>46</v>
      </c>
      <c r="B53" s="414" t="s">
        <v>150</v>
      </c>
      <c r="C53" s="395">
        <v>1</v>
      </c>
      <c r="D53" s="395" t="s">
        <v>627</v>
      </c>
      <c r="E53" s="580">
        <v>188</v>
      </c>
      <c r="F53" s="567">
        <v>39569</v>
      </c>
      <c r="G53" s="572" t="s">
        <v>1150</v>
      </c>
      <c r="H53" s="395" t="s">
        <v>498</v>
      </c>
      <c r="I53" s="569" t="s">
        <v>561</v>
      </c>
      <c r="J53" s="468" t="s">
        <v>627</v>
      </c>
      <c r="K53" s="468" t="s">
        <v>627</v>
      </c>
      <c r="L53" s="584">
        <v>447290</v>
      </c>
      <c r="M53" s="582">
        <f t="shared" si="1"/>
        <v>313103</v>
      </c>
      <c r="N53" s="554">
        <f t="shared" si="2"/>
        <v>134187</v>
      </c>
      <c r="O53" s="472" t="s">
        <v>617</v>
      </c>
      <c r="P53" s="457" t="s">
        <v>617</v>
      </c>
      <c r="Q53" s="571" t="s">
        <v>617</v>
      </c>
      <c r="R53" s="548" t="s">
        <v>96</v>
      </c>
    </row>
    <row r="54" spans="1:18" ht="42.75" customHeight="1">
      <c r="A54" s="421">
        <v>47</v>
      </c>
      <c r="B54" s="484" t="s">
        <v>554</v>
      </c>
      <c r="C54" s="477">
        <v>1</v>
      </c>
      <c r="D54" s="477" t="s">
        <v>627</v>
      </c>
      <c r="E54" s="477">
        <v>148</v>
      </c>
      <c r="F54" s="479">
        <v>39630</v>
      </c>
      <c r="G54" s="479" t="s">
        <v>824</v>
      </c>
      <c r="H54" s="480" t="s">
        <v>498</v>
      </c>
      <c r="I54" s="480" t="s">
        <v>561</v>
      </c>
      <c r="J54" s="480" t="s">
        <v>617</v>
      </c>
      <c r="K54" s="480" t="s">
        <v>617</v>
      </c>
      <c r="L54" s="481">
        <v>273623</v>
      </c>
      <c r="M54" s="482">
        <f>L54*70/100</f>
        <v>191536.1</v>
      </c>
      <c r="N54" s="482">
        <f>L54-M54</f>
        <v>82086.9</v>
      </c>
      <c r="O54" s="477" t="s">
        <v>617</v>
      </c>
      <c r="P54" s="477" t="s">
        <v>617</v>
      </c>
      <c r="Q54" s="480" t="s">
        <v>617</v>
      </c>
      <c r="R54" s="477" t="s">
        <v>96</v>
      </c>
    </row>
    <row r="55" spans="1:18" ht="42.75" customHeight="1">
      <c r="A55" s="421">
        <v>48</v>
      </c>
      <c r="B55" s="484" t="s">
        <v>555</v>
      </c>
      <c r="C55" s="477">
        <v>1</v>
      </c>
      <c r="D55" s="477" t="s">
        <v>627</v>
      </c>
      <c r="E55" s="477">
        <v>133</v>
      </c>
      <c r="F55" s="479">
        <v>39661</v>
      </c>
      <c r="G55" s="479" t="s">
        <v>825</v>
      </c>
      <c r="H55" s="480" t="s">
        <v>498</v>
      </c>
      <c r="I55" s="480" t="s">
        <v>561</v>
      </c>
      <c r="J55" s="480" t="s">
        <v>617</v>
      </c>
      <c r="K55" s="480" t="s">
        <v>617</v>
      </c>
      <c r="L55" s="481">
        <v>286895</v>
      </c>
      <c r="M55" s="482">
        <f>L55*70/100</f>
        <v>200826.5</v>
      </c>
      <c r="N55" s="482">
        <f>L55-M55</f>
        <v>86068.5</v>
      </c>
      <c r="O55" s="477" t="s">
        <v>617</v>
      </c>
      <c r="P55" s="477" t="s">
        <v>617</v>
      </c>
      <c r="Q55" s="480" t="s">
        <v>617</v>
      </c>
      <c r="R55" s="477" t="s">
        <v>96</v>
      </c>
    </row>
    <row r="56" spans="1:18" ht="41.25" customHeight="1">
      <c r="A56" s="421">
        <v>49</v>
      </c>
      <c r="B56" s="484" t="s">
        <v>556</v>
      </c>
      <c r="C56" s="477">
        <v>1</v>
      </c>
      <c r="D56" s="477" t="s">
        <v>627</v>
      </c>
      <c r="E56" s="477">
        <v>138</v>
      </c>
      <c r="F56" s="479">
        <v>39692</v>
      </c>
      <c r="G56" s="479" t="s">
        <v>826</v>
      </c>
      <c r="H56" s="480" t="s">
        <v>498</v>
      </c>
      <c r="I56" s="480" t="s">
        <v>561</v>
      </c>
      <c r="J56" s="480" t="s">
        <v>617</v>
      </c>
      <c r="K56" s="480" t="s">
        <v>617</v>
      </c>
      <c r="L56" s="481">
        <v>494475</v>
      </c>
      <c r="M56" s="482">
        <f>L56*70/100</f>
        <v>346132.5</v>
      </c>
      <c r="N56" s="482">
        <f>L56-M56</f>
        <v>148342.5</v>
      </c>
      <c r="O56" s="477" t="s">
        <v>617</v>
      </c>
      <c r="P56" s="477" t="s">
        <v>617</v>
      </c>
      <c r="Q56" s="480" t="s">
        <v>617</v>
      </c>
      <c r="R56" s="477" t="s">
        <v>96</v>
      </c>
    </row>
    <row r="57" spans="1:18" ht="40.5" customHeight="1">
      <c r="A57" s="421">
        <v>50</v>
      </c>
      <c r="B57" s="484" t="s">
        <v>553</v>
      </c>
      <c r="C57" s="477">
        <v>1</v>
      </c>
      <c r="D57" s="477" t="s">
        <v>627</v>
      </c>
      <c r="E57" s="477">
        <v>173</v>
      </c>
      <c r="F57" s="479">
        <v>39600</v>
      </c>
      <c r="G57" s="479" t="s">
        <v>823</v>
      </c>
      <c r="H57" s="480" t="s">
        <v>498</v>
      </c>
      <c r="I57" s="480" t="s">
        <v>561</v>
      </c>
      <c r="J57" s="480" t="s">
        <v>617</v>
      </c>
      <c r="K57" s="480" t="s">
        <v>617</v>
      </c>
      <c r="L57" s="481">
        <v>332824</v>
      </c>
      <c r="M57" s="482">
        <f>L57*70/100</f>
        <v>232976.8</v>
      </c>
      <c r="N57" s="482">
        <f>L57-M57</f>
        <v>99847.20000000001</v>
      </c>
      <c r="O57" s="477" t="s">
        <v>617</v>
      </c>
      <c r="P57" s="477" t="s">
        <v>617</v>
      </c>
      <c r="Q57" s="480" t="s">
        <v>617</v>
      </c>
      <c r="R57" s="477" t="s">
        <v>96</v>
      </c>
    </row>
    <row r="58" spans="1:18" s="420" customFormat="1" ht="63">
      <c r="A58" s="421">
        <v>51</v>
      </c>
      <c r="B58" s="414" t="s">
        <v>151</v>
      </c>
      <c r="C58" s="395">
        <v>1</v>
      </c>
      <c r="D58" s="395" t="s">
        <v>627</v>
      </c>
      <c r="E58" s="421">
        <v>2</v>
      </c>
      <c r="F58" s="567">
        <v>39539</v>
      </c>
      <c r="G58" s="572" t="s">
        <v>1149</v>
      </c>
      <c r="H58" s="395" t="s">
        <v>498</v>
      </c>
      <c r="I58" s="569" t="s">
        <v>561</v>
      </c>
      <c r="J58" s="395" t="s">
        <v>627</v>
      </c>
      <c r="K58" s="395" t="s">
        <v>627</v>
      </c>
      <c r="L58" s="568">
        <v>1950</v>
      </c>
      <c r="M58" s="582">
        <f t="shared" si="1"/>
        <v>1365</v>
      </c>
      <c r="N58" s="587">
        <f t="shared" si="2"/>
        <v>585</v>
      </c>
      <c r="O58" s="472" t="s">
        <v>617</v>
      </c>
      <c r="P58" s="457" t="s">
        <v>617</v>
      </c>
      <c r="Q58" s="571" t="s">
        <v>617</v>
      </c>
      <c r="R58" s="548" t="s">
        <v>96</v>
      </c>
    </row>
    <row r="59" spans="1:18" s="420" customFormat="1" ht="63">
      <c r="A59" s="421">
        <v>52</v>
      </c>
      <c r="B59" s="414" t="s">
        <v>152</v>
      </c>
      <c r="C59" s="395">
        <v>1</v>
      </c>
      <c r="D59" s="395" t="s">
        <v>627</v>
      </c>
      <c r="E59" s="421">
        <v>3</v>
      </c>
      <c r="F59" s="567">
        <v>39569</v>
      </c>
      <c r="G59" s="572" t="s">
        <v>1150</v>
      </c>
      <c r="H59" s="395" t="s">
        <v>498</v>
      </c>
      <c r="I59" s="569" t="s">
        <v>561</v>
      </c>
      <c r="J59" s="395" t="s">
        <v>627</v>
      </c>
      <c r="K59" s="395" t="s">
        <v>627</v>
      </c>
      <c r="L59" s="568">
        <v>4850</v>
      </c>
      <c r="M59" s="582">
        <f t="shared" si="1"/>
        <v>3395</v>
      </c>
      <c r="N59" s="587">
        <f t="shared" si="2"/>
        <v>1455</v>
      </c>
      <c r="O59" s="472" t="s">
        <v>617</v>
      </c>
      <c r="P59" s="457" t="s">
        <v>617</v>
      </c>
      <c r="Q59" s="571" t="s">
        <v>617</v>
      </c>
      <c r="R59" s="548" t="s">
        <v>96</v>
      </c>
    </row>
    <row r="60" spans="1:18" ht="40.5" customHeight="1">
      <c r="A60" s="421">
        <v>53</v>
      </c>
      <c r="B60" s="484" t="s">
        <v>563</v>
      </c>
      <c r="C60" s="477">
        <v>1</v>
      </c>
      <c r="D60" s="477" t="s">
        <v>627</v>
      </c>
      <c r="E60" s="477">
        <v>5</v>
      </c>
      <c r="F60" s="479">
        <v>39600</v>
      </c>
      <c r="G60" s="479" t="s">
        <v>823</v>
      </c>
      <c r="H60" s="480" t="s">
        <v>498</v>
      </c>
      <c r="I60" s="480" t="s">
        <v>561</v>
      </c>
      <c r="J60" s="480" t="s">
        <v>617</v>
      </c>
      <c r="K60" s="480" t="s">
        <v>617</v>
      </c>
      <c r="L60" s="481">
        <v>7000</v>
      </c>
      <c r="M60" s="482">
        <f>L60*70/100</f>
        <v>4900</v>
      </c>
      <c r="N60" s="482">
        <f aca="true" t="shared" si="3" ref="N60:N68">L60-M60</f>
        <v>2100</v>
      </c>
      <c r="O60" s="477" t="s">
        <v>617</v>
      </c>
      <c r="P60" s="477" t="s">
        <v>617</v>
      </c>
      <c r="Q60" s="480" t="s">
        <v>617</v>
      </c>
      <c r="R60" s="477" t="s">
        <v>96</v>
      </c>
    </row>
    <row r="61" spans="1:18" ht="40.5" customHeight="1">
      <c r="A61" s="421">
        <v>54</v>
      </c>
      <c r="B61" s="484" t="s">
        <v>564</v>
      </c>
      <c r="C61" s="477">
        <v>1</v>
      </c>
      <c r="D61" s="477" t="s">
        <v>627</v>
      </c>
      <c r="E61" s="477">
        <v>6</v>
      </c>
      <c r="F61" s="479">
        <v>39630</v>
      </c>
      <c r="G61" s="479" t="s">
        <v>824</v>
      </c>
      <c r="H61" s="480" t="s">
        <v>498</v>
      </c>
      <c r="I61" s="480" t="s">
        <v>561</v>
      </c>
      <c r="J61" s="480" t="s">
        <v>617</v>
      </c>
      <c r="K61" s="480" t="s">
        <v>617</v>
      </c>
      <c r="L61" s="481">
        <v>8350</v>
      </c>
      <c r="M61" s="482">
        <f>L61*70/100</f>
        <v>5845</v>
      </c>
      <c r="N61" s="482">
        <f t="shared" si="3"/>
        <v>2505</v>
      </c>
      <c r="O61" s="477" t="s">
        <v>617</v>
      </c>
      <c r="P61" s="477" t="s">
        <v>617</v>
      </c>
      <c r="Q61" s="480" t="s">
        <v>617</v>
      </c>
      <c r="R61" s="477" t="s">
        <v>96</v>
      </c>
    </row>
    <row r="62" spans="1:18" ht="39.75" customHeight="1">
      <c r="A62" s="421">
        <v>55</v>
      </c>
      <c r="B62" s="484" t="s">
        <v>565</v>
      </c>
      <c r="C62" s="477">
        <v>1</v>
      </c>
      <c r="D62" s="477" t="s">
        <v>627</v>
      </c>
      <c r="E62" s="477">
        <v>4</v>
      </c>
      <c r="F62" s="479">
        <v>39661</v>
      </c>
      <c r="G62" s="479" t="s">
        <v>825</v>
      </c>
      <c r="H62" s="480" t="s">
        <v>498</v>
      </c>
      <c r="I62" s="480" t="s">
        <v>561</v>
      </c>
      <c r="J62" s="480" t="s">
        <v>617</v>
      </c>
      <c r="K62" s="480" t="s">
        <v>617</v>
      </c>
      <c r="L62" s="481">
        <v>16400</v>
      </c>
      <c r="M62" s="482">
        <f>L62*70/100</f>
        <v>11480</v>
      </c>
      <c r="N62" s="482">
        <f t="shared" si="3"/>
        <v>4920</v>
      </c>
      <c r="O62" s="477" t="s">
        <v>617</v>
      </c>
      <c r="P62" s="477" t="s">
        <v>617</v>
      </c>
      <c r="Q62" s="480" t="s">
        <v>617</v>
      </c>
      <c r="R62" s="477" t="s">
        <v>96</v>
      </c>
    </row>
    <row r="63" spans="1:18" ht="41.25" customHeight="1">
      <c r="A63" s="421">
        <v>56</v>
      </c>
      <c r="B63" s="484" t="s">
        <v>566</v>
      </c>
      <c r="C63" s="477">
        <v>1</v>
      </c>
      <c r="D63" s="477" t="s">
        <v>627</v>
      </c>
      <c r="E63" s="477">
        <v>3</v>
      </c>
      <c r="F63" s="479">
        <v>39692</v>
      </c>
      <c r="G63" s="479" t="s">
        <v>826</v>
      </c>
      <c r="H63" s="480" t="s">
        <v>498</v>
      </c>
      <c r="I63" s="480" t="s">
        <v>561</v>
      </c>
      <c r="J63" s="480" t="s">
        <v>617</v>
      </c>
      <c r="K63" s="480" t="s">
        <v>617</v>
      </c>
      <c r="L63" s="481">
        <v>8300</v>
      </c>
      <c r="M63" s="482">
        <f>L63*70/100</f>
        <v>5810</v>
      </c>
      <c r="N63" s="482">
        <f t="shared" si="3"/>
        <v>2490</v>
      </c>
      <c r="O63" s="477" t="s">
        <v>617</v>
      </c>
      <c r="P63" s="477" t="s">
        <v>617</v>
      </c>
      <c r="Q63" s="480" t="s">
        <v>617</v>
      </c>
      <c r="R63" s="477" t="s">
        <v>96</v>
      </c>
    </row>
    <row r="64" spans="1:18" ht="41.25" customHeight="1">
      <c r="A64" s="421">
        <v>57</v>
      </c>
      <c r="B64" s="484" t="s">
        <v>1129</v>
      </c>
      <c r="C64" s="477">
        <v>1</v>
      </c>
      <c r="D64" s="477" t="s">
        <v>627</v>
      </c>
      <c r="E64" s="477">
        <v>1</v>
      </c>
      <c r="F64" s="479">
        <v>39687</v>
      </c>
      <c r="G64" s="479" t="s">
        <v>617</v>
      </c>
      <c r="H64" s="480" t="s">
        <v>1131</v>
      </c>
      <c r="I64" s="480" t="s">
        <v>1131</v>
      </c>
      <c r="J64" s="480" t="s">
        <v>617</v>
      </c>
      <c r="K64" s="480" t="s">
        <v>617</v>
      </c>
      <c r="L64" s="481">
        <v>29500</v>
      </c>
      <c r="M64" s="482">
        <f>L64*86.68/100</f>
        <v>25570.6</v>
      </c>
      <c r="N64" s="482">
        <f t="shared" si="3"/>
        <v>3929.4000000000015</v>
      </c>
      <c r="O64" s="477" t="s">
        <v>617</v>
      </c>
      <c r="P64" s="477" t="s">
        <v>617</v>
      </c>
      <c r="Q64" s="480" t="s">
        <v>617</v>
      </c>
      <c r="R64" s="477" t="s">
        <v>96</v>
      </c>
    </row>
    <row r="65" spans="1:18" s="411" customFormat="1" ht="38.25" customHeight="1">
      <c r="A65" s="421">
        <v>58</v>
      </c>
      <c r="B65" s="485" t="s">
        <v>1130</v>
      </c>
      <c r="C65" s="477">
        <v>1</v>
      </c>
      <c r="D65" s="477" t="s">
        <v>627</v>
      </c>
      <c r="E65" s="477">
        <v>1</v>
      </c>
      <c r="F65" s="486">
        <v>39707</v>
      </c>
      <c r="G65" s="479" t="s">
        <v>742</v>
      </c>
      <c r="H65" s="480" t="s">
        <v>1128</v>
      </c>
      <c r="I65" s="480" t="s">
        <v>1128</v>
      </c>
      <c r="J65" s="480" t="s">
        <v>617</v>
      </c>
      <c r="K65" s="480" t="s">
        <v>617</v>
      </c>
      <c r="L65" s="481">
        <v>25000</v>
      </c>
      <c r="M65" s="482">
        <f>L65*86.68/100</f>
        <v>21670</v>
      </c>
      <c r="N65" s="482">
        <f t="shared" si="3"/>
        <v>3330</v>
      </c>
      <c r="O65" s="480" t="s">
        <v>617</v>
      </c>
      <c r="P65" s="480" t="s">
        <v>617</v>
      </c>
      <c r="Q65" s="480" t="s">
        <v>617</v>
      </c>
      <c r="R65" s="477" t="s">
        <v>96</v>
      </c>
    </row>
    <row r="66" spans="1:18" s="411" customFormat="1" ht="63">
      <c r="A66" s="421">
        <v>59</v>
      </c>
      <c r="B66" s="485" t="s">
        <v>1124</v>
      </c>
      <c r="C66" s="477">
        <v>1</v>
      </c>
      <c r="D66" s="477" t="s">
        <v>627</v>
      </c>
      <c r="E66" s="477">
        <v>1</v>
      </c>
      <c r="F66" s="486">
        <v>39705</v>
      </c>
      <c r="G66" s="479">
        <v>39357</v>
      </c>
      <c r="H66" s="480" t="s">
        <v>1125</v>
      </c>
      <c r="I66" s="480" t="s">
        <v>1125</v>
      </c>
      <c r="J66" s="480" t="s">
        <v>617</v>
      </c>
      <c r="K66" s="480" t="s">
        <v>617</v>
      </c>
      <c r="L66" s="481">
        <v>25000</v>
      </c>
      <c r="M66" s="482">
        <f>L66*86.68/100</f>
        <v>21670</v>
      </c>
      <c r="N66" s="482">
        <f t="shared" si="3"/>
        <v>3330</v>
      </c>
      <c r="O66" s="480" t="s">
        <v>617</v>
      </c>
      <c r="P66" s="480" t="s">
        <v>617</v>
      </c>
      <c r="Q66" s="480" t="s">
        <v>617</v>
      </c>
      <c r="R66" s="477" t="s">
        <v>96</v>
      </c>
    </row>
    <row r="67" spans="1:18" s="411" customFormat="1" ht="105">
      <c r="A67" s="421">
        <v>60</v>
      </c>
      <c r="B67" s="485" t="s">
        <v>1126</v>
      </c>
      <c r="C67" s="477">
        <v>1</v>
      </c>
      <c r="D67" s="477" t="s">
        <v>627</v>
      </c>
      <c r="E67" s="477">
        <v>1</v>
      </c>
      <c r="F67" s="486">
        <v>39695</v>
      </c>
      <c r="G67" s="479" t="s">
        <v>747</v>
      </c>
      <c r="H67" s="480" t="s">
        <v>1127</v>
      </c>
      <c r="I67" s="480" t="s">
        <v>1127</v>
      </c>
      <c r="J67" s="480" t="s">
        <v>617</v>
      </c>
      <c r="K67" s="480" t="s">
        <v>617</v>
      </c>
      <c r="L67" s="481">
        <v>26588</v>
      </c>
      <c r="M67" s="482">
        <f>L67*86.68/100</f>
        <v>23046.478400000004</v>
      </c>
      <c r="N67" s="482">
        <f t="shared" si="3"/>
        <v>3541.5215999999964</v>
      </c>
      <c r="O67" s="480" t="s">
        <v>617</v>
      </c>
      <c r="P67" s="480" t="s">
        <v>617</v>
      </c>
      <c r="Q67" s="480" t="s">
        <v>617</v>
      </c>
      <c r="R67" s="477" t="s">
        <v>96</v>
      </c>
    </row>
    <row r="68" spans="1:18" s="411" customFormat="1" ht="42">
      <c r="A68" s="421">
        <v>61</v>
      </c>
      <c r="B68" s="485" t="s">
        <v>748</v>
      </c>
      <c r="C68" s="477">
        <v>1</v>
      </c>
      <c r="D68" s="477" t="s">
        <v>627</v>
      </c>
      <c r="E68" s="477">
        <v>1</v>
      </c>
      <c r="F68" s="486">
        <v>39640</v>
      </c>
      <c r="G68" s="479" t="s">
        <v>749</v>
      </c>
      <c r="H68" s="480" t="s">
        <v>1132</v>
      </c>
      <c r="I68" s="480" t="s">
        <v>1132</v>
      </c>
      <c r="J68" s="480" t="s">
        <v>617</v>
      </c>
      <c r="K68" s="480" t="s">
        <v>617</v>
      </c>
      <c r="L68" s="481">
        <v>29450</v>
      </c>
      <c r="M68" s="482">
        <f>L68*86.68/100</f>
        <v>25527.26</v>
      </c>
      <c r="N68" s="482">
        <f t="shared" si="3"/>
        <v>3922.7400000000016</v>
      </c>
      <c r="O68" s="480" t="s">
        <v>617</v>
      </c>
      <c r="P68" s="480" t="s">
        <v>617</v>
      </c>
      <c r="Q68" s="480" t="s">
        <v>617</v>
      </c>
      <c r="R68" s="477" t="s">
        <v>96</v>
      </c>
    </row>
    <row r="69" spans="1:18" s="442" customFormat="1" ht="42">
      <c r="A69" s="421">
        <v>62</v>
      </c>
      <c r="B69" s="414" t="s">
        <v>153</v>
      </c>
      <c r="C69" s="463">
        <v>2</v>
      </c>
      <c r="D69" s="463" t="s">
        <v>627</v>
      </c>
      <c r="E69" s="469">
        <v>8</v>
      </c>
      <c r="F69" s="473">
        <v>18537</v>
      </c>
      <c r="G69" s="580" t="s">
        <v>1235</v>
      </c>
      <c r="H69" s="463" t="s">
        <v>571</v>
      </c>
      <c r="I69" s="569" t="s">
        <v>572</v>
      </c>
      <c r="J69" s="468" t="s">
        <v>627</v>
      </c>
      <c r="K69" s="468" t="s">
        <v>627</v>
      </c>
      <c r="L69" s="590">
        <v>3698</v>
      </c>
      <c r="M69" s="471">
        <f aca="true" t="shared" si="4" ref="M69:M75">L69*70/100</f>
        <v>2588.6</v>
      </c>
      <c r="N69" s="591">
        <f t="shared" si="2"/>
        <v>1109.4</v>
      </c>
      <c r="O69" s="464" t="s">
        <v>169</v>
      </c>
      <c r="P69" s="457" t="s">
        <v>617</v>
      </c>
      <c r="Q69" s="468" t="s">
        <v>627</v>
      </c>
      <c r="R69" s="467" t="s">
        <v>96</v>
      </c>
    </row>
    <row r="70" spans="1:18" s="442" customFormat="1" ht="42">
      <c r="A70" s="421">
        <v>63</v>
      </c>
      <c r="B70" s="414" t="s">
        <v>154</v>
      </c>
      <c r="C70" s="463">
        <v>2</v>
      </c>
      <c r="D70" s="463" t="s">
        <v>627</v>
      </c>
      <c r="E70" s="469">
        <v>4</v>
      </c>
      <c r="F70" s="473">
        <v>18568</v>
      </c>
      <c r="G70" s="580" t="s">
        <v>1234</v>
      </c>
      <c r="H70" s="463" t="s">
        <v>571</v>
      </c>
      <c r="I70" s="569" t="s">
        <v>572</v>
      </c>
      <c r="J70" s="468" t="s">
        <v>627</v>
      </c>
      <c r="K70" s="468" t="s">
        <v>627</v>
      </c>
      <c r="L70" s="590">
        <v>600</v>
      </c>
      <c r="M70" s="471">
        <f t="shared" si="4"/>
        <v>420</v>
      </c>
      <c r="N70" s="591">
        <f t="shared" si="2"/>
        <v>180</v>
      </c>
      <c r="O70" s="464" t="s">
        <v>169</v>
      </c>
      <c r="P70" s="457" t="s">
        <v>617</v>
      </c>
      <c r="Q70" s="468" t="s">
        <v>627</v>
      </c>
      <c r="R70" s="467" t="s">
        <v>96</v>
      </c>
    </row>
    <row r="71" spans="1:18" s="442" customFormat="1" ht="42">
      <c r="A71" s="421">
        <v>64</v>
      </c>
      <c r="B71" s="414" t="s">
        <v>155</v>
      </c>
      <c r="C71" s="463">
        <v>2</v>
      </c>
      <c r="D71" s="463" t="s">
        <v>627</v>
      </c>
      <c r="E71" s="469">
        <v>2</v>
      </c>
      <c r="F71" s="473">
        <v>18598</v>
      </c>
      <c r="G71" s="580" t="s">
        <v>165</v>
      </c>
      <c r="H71" s="463" t="s">
        <v>571</v>
      </c>
      <c r="I71" s="569" t="s">
        <v>572</v>
      </c>
      <c r="J71" s="468" t="s">
        <v>627</v>
      </c>
      <c r="K71" s="468" t="s">
        <v>627</v>
      </c>
      <c r="L71" s="590">
        <v>480</v>
      </c>
      <c r="M71" s="471">
        <f t="shared" si="4"/>
        <v>336</v>
      </c>
      <c r="N71" s="591">
        <f t="shared" si="2"/>
        <v>144</v>
      </c>
      <c r="O71" s="464" t="s">
        <v>169</v>
      </c>
      <c r="P71" s="457" t="s">
        <v>617</v>
      </c>
      <c r="Q71" s="468" t="s">
        <v>627</v>
      </c>
      <c r="R71" s="467" t="s">
        <v>96</v>
      </c>
    </row>
    <row r="72" spans="1:18" s="442" customFormat="1" ht="42">
      <c r="A72" s="421">
        <v>65</v>
      </c>
      <c r="B72" s="414" t="s">
        <v>156</v>
      </c>
      <c r="C72" s="463">
        <v>2</v>
      </c>
      <c r="D72" s="463" t="s">
        <v>627</v>
      </c>
      <c r="E72" s="470">
        <v>5</v>
      </c>
      <c r="F72" s="473">
        <v>18629</v>
      </c>
      <c r="G72" s="580" t="s">
        <v>166</v>
      </c>
      <c r="H72" s="463" t="s">
        <v>571</v>
      </c>
      <c r="I72" s="569" t="s">
        <v>572</v>
      </c>
      <c r="J72" s="468" t="s">
        <v>627</v>
      </c>
      <c r="K72" s="468" t="s">
        <v>627</v>
      </c>
      <c r="L72" s="590">
        <v>650</v>
      </c>
      <c r="M72" s="471">
        <f t="shared" si="4"/>
        <v>455</v>
      </c>
      <c r="N72" s="591">
        <f t="shared" si="2"/>
        <v>195</v>
      </c>
      <c r="O72" s="464" t="s">
        <v>169</v>
      </c>
      <c r="P72" s="457" t="s">
        <v>617</v>
      </c>
      <c r="Q72" s="468" t="s">
        <v>627</v>
      </c>
      <c r="R72" s="467" t="s">
        <v>96</v>
      </c>
    </row>
    <row r="73" spans="1:18" s="442" customFormat="1" ht="42">
      <c r="A73" s="421">
        <v>66</v>
      </c>
      <c r="B73" s="414" t="s">
        <v>157</v>
      </c>
      <c r="C73" s="463">
        <v>2</v>
      </c>
      <c r="D73" s="463" t="s">
        <v>627</v>
      </c>
      <c r="E73" s="470">
        <v>9</v>
      </c>
      <c r="F73" s="473">
        <v>18660</v>
      </c>
      <c r="G73" s="580" t="s">
        <v>1232</v>
      </c>
      <c r="H73" s="463" t="s">
        <v>571</v>
      </c>
      <c r="I73" s="569" t="s">
        <v>572</v>
      </c>
      <c r="J73" s="468" t="s">
        <v>627</v>
      </c>
      <c r="K73" s="468" t="s">
        <v>627</v>
      </c>
      <c r="L73" s="590">
        <v>5680</v>
      </c>
      <c r="M73" s="471">
        <f t="shared" si="4"/>
        <v>3976</v>
      </c>
      <c r="N73" s="591">
        <f t="shared" si="2"/>
        <v>1704</v>
      </c>
      <c r="O73" s="464" t="s">
        <v>169</v>
      </c>
      <c r="P73" s="457" t="s">
        <v>617</v>
      </c>
      <c r="Q73" s="468" t="s">
        <v>627</v>
      </c>
      <c r="R73" s="467" t="s">
        <v>96</v>
      </c>
    </row>
    <row r="74" spans="1:18" s="442" customFormat="1" ht="42">
      <c r="A74" s="421">
        <v>67</v>
      </c>
      <c r="B74" s="414" t="s">
        <v>158</v>
      </c>
      <c r="C74" s="463">
        <v>2</v>
      </c>
      <c r="D74" s="463" t="s">
        <v>627</v>
      </c>
      <c r="E74" s="470">
        <v>3</v>
      </c>
      <c r="F74" s="473">
        <v>18688</v>
      </c>
      <c r="G74" s="580" t="s">
        <v>1233</v>
      </c>
      <c r="H74" s="463" t="s">
        <v>571</v>
      </c>
      <c r="I74" s="569" t="s">
        <v>572</v>
      </c>
      <c r="J74" s="468" t="s">
        <v>627</v>
      </c>
      <c r="K74" s="468" t="s">
        <v>627</v>
      </c>
      <c r="L74" s="590">
        <v>818</v>
      </c>
      <c r="M74" s="471">
        <f t="shared" si="4"/>
        <v>572.6</v>
      </c>
      <c r="N74" s="591">
        <f t="shared" si="2"/>
        <v>245.39999999999998</v>
      </c>
      <c r="O74" s="464" t="s">
        <v>169</v>
      </c>
      <c r="P74" s="457" t="s">
        <v>617</v>
      </c>
      <c r="Q74" s="468" t="s">
        <v>627</v>
      </c>
      <c r="R74" s="467" t="s">
        <v>96</v>
      </c>
    </row>
    <row r="75" spans="1:18" s="442" customFormat="1" ht="42">
      <c r="A75" s="421">
        <v>68</v>
      </c>
      <c r="B75" s="414" t="s">
        <v>159</v>
      </c>
      <c r="C75" s="463">
        <v>2</v>
      </c>
      <c r="D75" s="463" t="s">
        <v>627</v>
      </c>
      <c r="E75" s="470">
        <v>2</v>
      </c>
      <c r="F75" s="473">
        <v>18719</v>
      </c>
      <c r="G75" s="580" t="s">
        <v>167</v>
      </c>
      <c r="H75" s="463" t="s">
        <v>571</v>
      </c>
      <c r="I75" s="569" t="s">
        <v>572</v>
      </c>
      <c r="J75" s="468" t="s">
        <v>627</v>
      </c>
      <c r="K75" s="468" t="s">
        <v>627</v>
      </c>
      <c r="L75" s="590">
        <v>5100</v>
      </c>
      <c r="M75" s="471">
        <f t="shared" si="4"/>
        <v>3570</v>
      </c>
      <c r="N75" s="591">
        <f t="shared" si="2"/>
        <v>1530</v>
      </c>
      <c r="O75" s="464" t="s">
        <v>169</v>
      </c>
      <c r="P75" s="457" t="s">
        <v>617</v>
      </c>
      <c r="Q75" s="468" t="s">
        <v>627</v>
      </c>
      <c r="R75" s="467" t="s">
        <v>96</v>
      </c>
    </row>
    <row r="76" spans="1:18" s="411" customFormat="1" ht="42">
      <c r="A76" s="421">
        <v>69</v>
      </c>
      <c r="B76" s="487" t="s">
        <v>562</v>
      </c>
      <c r="C76" s="477">
        <v>2</v>
      </c>
      <c r="D76" s="477" t="s">
        <v>627</v>
      </c>
      <c r="E76" s="477">
        <v>4</v>
      </c>
      <c r="F76" s="479">
        <v>39600</v>
      </c>
      <c r="G76" s="479" t="s">
        <v>823</v>
      </c>
      <c r="H76" s="480" t="s">
        <v>571</v>
      </c>
      <c r="I76" s="488" t="s">
        <v>572</v>
      </c>
      <c r="J76" s="480" t="s">
        <v>617</v>
      </c>
      <c r="K76" s="480" t="s">
        <v>617</v>
      </c>
      <c r="L76" s="481">
        <v>1642</v>
      </c>
      <c r="M76" s="482">
        <f>L76*81.17/100</f>
        <v>1332.8114</v>
      </c>
      <c r="N76" s="482">
        <f aca="true" t="shared" si="5" ref="N76:N83">L76-M76</f>
        <v>309.18859999999995</v>
      </c>
      <c r="O76" s="477" t="s">
        <v>617</v>
      </c>
      <c r="P76" s="477" t="s">
        <v>617</v>
      </c>
      <c r="Q76" s="483" t="s">
        <v>617</v>
      </c>
      <c r="R76" s="477" t="s">
        <v>96</v>
      </c>
    </row>
    <row r="77" spans="1:18" s="411" customFormat="1" ht="42">
      <c r="A77" s="421">
        <v>70</v>
      </c>
      <c r="B77" s="487" t="s">
        <v>567</v>
      </c>
      <c r="C77" s="477">
        <v>2</v>
      </c>
      <c r="D77" s="477" t="s">
        <v>627</v>
      </c>
      <c r="E77" s="477">
        <v>10</v>
      </c>
      <c r="F77" s="479">
        <v>39630</v>
      </c>
      <c r="G77" s="479" t="s">
        <v>824</v>
      </c>
      <c r="H77" s="480" t="s">
        <v>571</v>
      </c>
      <c r="I77" s="488" t="s">
        <v>572</v>
      </c>
      <c r="J77" s="480" t="s">
        <v>617</v>
      </c>
      <c r="K77" s="480" t="s">
        <v>617</v>
      </c>
      <c r="L77" s="481">
        <v>6040</v>
      </c>
      <c r="M77" s="482">
        <f>L77*81.17/100</f>
        <v>4902.668</v>
      </c>
      <c r="N77" s="482">
        <f t="shared" si="5"/>
        <v>1137.3320000000003</v>
      </c>
      <c r="O77" s="477" t="s">
        <v>617</v>
      </c>
      <c r="P77" s="477" t="s">
        <v>617</v>
      </c>
      <c r="Q77" s="483" t="s">
        <v>617</v>
      </c>
      <c r="R77" s="477" t="s">
        <v>96</v>
      </c>
    </row>
    <row r="78" spans="1:18" s="411" customFormat="1" ht="42">
      <c r="A78" s="421">
        <v>71</v>
      </c>
      <c r="B78" s="487" t="s">
        <v>568</v>
      </c>
      <c r="C78" s="477">
        <v>2</v>
      </c>
      <c r="D78" s="477" t="s">
        <v>627</v>
      </c>
      <c r="E78" s="477">
        <v>6</v>
      </c>
      <c r="F78" s="479">
        <v>39661</v>
      </c>
      <c r="G78" s="479" t="s">
        <v>825</v>
      </c>
      <c r="H78" s="480" t="s">
        <v>571</v>
      </c>
      <c r="I78" s="488" t="s">
        <v>572</v>
      </c>
      <c r="J78" s="480" t="s">
        <v>617</v>
      </c>
      <c r="K78" s="480" t="s">
        <v>617</v>
      </c>
      <c r="L78" s="481">
        <v>3590</v>
      </c>
      <c r="M78" s="482">
        <f>L78*81.17/100</f>
        <v>2914.0029999999997</v>
      </c>
      <c r="N78" s="482">
        <f t="shared" si="5"/>
        <v>675.9970000000003</v>
      </c>
      <c r="O78" s="477" t="s">
        <v>617</v>
      </c>
      <c r="P78" s="477" t="s">
        <v>617</v>
      </c>
      <c r="Q78" s="483" t="s">
        <v>617</v>
      </c>
      <c r="R78" s="477" t="s">
        <v>96</v>
      </c>
    </row>
    <row r="79" spans="1:18" s="411" customFormat="1" ht="42">
      <c r="A79" s="421">
        <v>72</v>
      </c>
      <c r="B79" s="487" t="s">
        <v>569</v>
      </c>
      <c r="C79" s="477">
        <v>2</v>
      </c>
      <c r="D79" s="477" t="s">
        <v>627</v>
      </c>
      <c r="E79" s="477">
        <v>1</v>
      </c>
      <c r="F79" s="479">
        <v>39692</v>
      </c>
      <c r="G79" s="479" t="s">
        <v>826</v>
      </c>
      <c r="H79" s="480" t="s">
        <v>571</v>
      </c>
      <c r="I79" s="488" t="s">
        <v>572</v>
      </c>
      <c r="J79" s="480" t="s">
        <v>617</v>
      </c>
      <c r="K79" s="480" t="s">
        <v>617</v>
      </c>
      <c r="L79" s="481">
        <v>600</v>
      </c>
      <c r="M79" s="482">
        <f>L79*81.17/100</f>
        <v>487.02</v>
      </c>
      <c r="N79" s="482">
        <f t="shared" si="5"/>
        <v>112.98000000000002</v>
      </c>
      <c r="O79" s="477" t="s">
        <v>617</v>
      </c>
      <c r="P79" s="477" t="s">
        <v>617</v>
      </c>
      <c r="Q79" s="483" t="s">
        <v>617</v>
      </c>
      <c r="R79" s="477" t="s">
        <v>96</v>
      </c>
    </row>
    <row r="80" spans="1:18" s="576" customFormat="1" ht="42">
      <c r="A80" s="421">
        <v>73</v>
      </c>
      <c r="B80" s="573" t="s">
        <v>1145</v>
      </c>
      <c r="C80" s="395">
        <v>2</v>
      </c>
      <c r="D80" s="395" t="s">
        <v>627</v>
      </c>
      <c r="E80" s="395">
        <v>1</v>
      </c>
      <c r="F80" s="570">
        <v>39538</v>
      </c>
      <c r="G80" s="570">
        <v>39538</v>
      </c>
      <c r="H80" s="395" t="s">
        <v>571</v>
      </c>
      <c r="I80" s="569" t="s">
        <v>572</v>
      </c>
      <c r="J80" s="395" t="s">
        <v>627</v>
      </c>
      <c r="K80" s="395" t="s">
        <v>627</v>
      </c>
      <c r="L80" s="581">
        <v>24000</v>
      </c>
      <c r="M80" s="582">
        <f>L80*60/100</f>
        <v>14400</v>
      </c>
      <c r="N80" s="587">
        <f t="shared" si="5"/>
        <v>9600</v>
      </c>
      <c r="O80" s="464" t="s">
        <v>169</v>
      </c>
      <c r="P80" s="457" t="s">
        <v>617</v>
      </c>
      <c r="Q80" s="468" t="s">
        <v>627</v>
      </c>
      <c r="R80" s="548" t="s">
        <v>96</v>
      </c>
    </row>
    <row r="81" spans="1:18" s="576" customFormat="1" ht="63">
      <c r="A81" s="421">
        <v>74</v>
      </c>
      <c r="B81" s="573" t="s">
        <v>1144</v>
      </c>
      <c r="C81" s="395">
        <v>2</v>
      </c>
      <c r="D81" s="395" t="s">
        <v>627</v>
      </c>
      <c r="E81" s="395">
        <v>31</v>
      </c>
      <c r="F81" s="395" t="s">
        <v>1236</v>
      </c>
      <c r="G81" s="570" t="s">
        <v>1152</v>
      </c>
      <c r="H81" s="395" t="s">
        <v>571</v>
      </c>
      <c r="I81" s="569" t="s">
        <v>572</v>
      </c>
      <c r="J81" s="395" t="s">
        <v>627</v>
      </c>
      <c r="K81" s="395" t="s">
        <v>627</v>
      </c>
      <c r="L81" s="581">
        <v>12834</v>
      </c>
      <c r="M81" s="582">
        <f aca="true" t="shared" si="6" ref="M81:M86">L81*70/100</f>
        <v>8983.8</v>
      </c>
      <c r="N81" s="587">
        <f t="shared" si="5"/>
        <v>3850.2000000000007</v>
      </c>
      <c r="O81" s="464" t="s">
        <v>169</v>
      </c>
      <c r="P81" s="457" t="s">
        <v>617</v>
      </c>
      <c r="Q81" s="468" t="s">
        <v>627</v>
      </c>
      <c r="R81" s="548" t="s">
        <v>96</v>
      </c>
    </row>
    <row r="82" spans="1:18" s="576" customFormat="1" ht="42">
      <c r="A82" s="421">
        <v>75</v>
      </c>
      <c r="B82" s="573" t="s">
        <v>163</v>
      </c>
      <c r="C82" s="395">
        <v>2</v>
      </c>
      <c r="D82" s="395" t="s">
        <v>627</v>
      </c>
      <c r="E82" s="588">
        <v>2</v>
      </c>
      <c r="F82" s="589">
        <v>39387</v>
      </c>
      <c r="G82" s="548" t="s">
        <v>1234</v>
      </c>
      <c r="H82" s="395" t="s">
        <v>1238</v>
      </c>
      <c r="I82" s="569" t="s">
        <v>572</v>
      </c>
      <c r="J82" s="578" t="s">
        <v>627</v>
      </c>
      <c r="K82" s="578" t="s">
        <v>627</v>
      </c>
      <c r="L82" s="590">
        <v>400</v>
      </c>
      <c r="M82" s="582">
        <f t="shared" si="6"/>
        <v>280</v>
      </c>
      <c r="N82" s="587">
        <f t="shared" si="5"/>
        <v>120</v>
      </c>
      <c r="O82" s="464" t="s">
        <v>169</v>
      </c>
      <c r="P82" s="457" t="s">
        <v>617</v>
      </c>
      <c r="Q82" s="468" t="s">
        <v>627</v>
      </c>
      <c r="R82" s="548" t="s">
        <v>96</v>
      </c>
    </row>
    <row r="83" spans="1:18" s="576" customFormat="1" ht="63">
      <c r="A83" s="421">
        <v>76</v>
      </c>
      <c r="B83" s="573" t="s">
        <v>164</v>
      </c>
      <c r="C83" s="395">
        <v>2</v>
      </c>
      <c r="D83" s="395" t="s">
        <v>627</v>
      </c>
      <c r="E83" s="395">
        <v>2</v>
      </c>
      <c r="F83" s="395" t="s">
        <v>1236</v>
      </c>
      <c r="G83" s="570" t="s">
        <v>1152</v>
      </c>
      <c r="H83" s="395" t="s">
        <v>1238</v>
      </c>
      <c r="I83" s="569" t="s">
        <v>1239</v>
      </c>
      <c r="J83" s="395" t="s">
        <v>627</v>
      </c>
      <c r="K83" s="395" t="s">
        <v>627</v>
      </c>
      <c r="L83" s="581">
        <v>5000</v>
      </c>
      <c r="M83" s="582">
        <f t="shared" si="6"/>
        <v>3500</v>
      </c>
      <c r="N83" s="587">
        <f t="shared" si="5"/>
        <v>1500</v>
      </c>
      <c r="O83" s="464" t="s">
        <v>169</v>
      </c>
      <c r="P83" s="457" t="s">
        <v>617</v>
      </c>
      <c r="Q83" s="468" t="s">
        <v>627</v>
      </c>
      <c r="R83" s="548" t="s">
        <v>96</v>
      </c>
    </row>
    <row r="84" spans="1:18" s="576" customFormat="1" ht="42">
      <c r="A84" s="421">
        <v>77</v>
      </c>
      <c r="B84" s="573" t="s">
        <v>162</v>
      </c>
      <c r="C84" s="395">
        <v>2</v>
      </c>
      <c r="D84" s="395" t="s">
        <v>627</v>
      </c>
      <c r="E84" s="588">
        <v>5</v>
      </c>
      <c r="F84" s="589">
        <v>39479</v>
      </c>
      <c r="G84" s="580" t="s">
        <v>1232</v>
      </c>
      <c r="H84" s="395" t="s">
        <v>1238</v>
      </c>
      <c r="I84" s="569" t="s">
        <v>572</v>
      </c>
      <c r="J84" s="578" t="s">
        <v>627</v>
      </c>
      <c r="K84" s="578" t="s">
        <v>627</v>
      </c>
      <c r="L84" s="590">
        <v>400</v>
      </c>
      <c r="M84" s="582">
        <f t="shared" si="6"/>
        <v>280</v>
      </c>
      <c r="N84" s="587">
        <f t="shared" si="2"/>
        <v>120</v>
      </c>
      <c r="O84" s="464" t="s">
        <v>169</v>
      </c>
      <c r="P84" s="457" t="s">
        <v>617</v>
      </c>
      <c r="Q84" s="468" t="s">
        <v>627</v>
      </c>
      <c r="R84" s="548" t="s">
        <v>96</v>
      </c>
    </row>
    <row r="85" spans="1:18" s="576" customFormat="1" ht="63">
      <c r="A85" s="421">
        <v>78</v>
      </c>
      <c r="B85" s="573" t="s">
        <v>160</v>
      </c>
      <c r="C85" s="395">
        <v>2</v>
      </c>
      <c r="D85" s="395" t="s">
        <v>627</v>
      </c>
      <c r="E85" s="588">
        <v>1</v>
      </c>
      <c r="F85" s="589">
        <v>39508</v>
      </c>
      <c r="G85" s="580" t="s">
        <v>1233</v>
      </c>
      <c r="H85" s="548" t="s">
        <v>168</v>
      </c>
      <c r="I85" s="569" t="s">
        <v>572</v>
      </c>
      <c r="J85" s="578" t="s">
        <v>627</v>
      </c>
      <c r="K85" s="578" t="s">
        <v>627</v>
      </c>
      <c r="L85" s="590">
        <v>5000</v>
      </c>
      <c r="M85" s="582">
        <f t="shared" si="6"/>
        <v>3500</v>
      </c>
      <c r="N85" s="587">
        <f t="shared" si="2"/>
        <v>1500</v>
      </c>
      <c r="O85" s="464" t="s">
        <v>169</v>
      </c>
      <c r="P85" s="457" t="s">
        <v>617</v>
      </c>
      <c r="Q85" s="468" t="s">
        <v>627</v>
      </c>
      <c r="R85" s="548" t="s">
        <v>96</v>
      </c>
    </row>
    <row r="86" spans="1:18" s="576" customFormat="1" ht="63">
      <c r="A86" s="421">
        <v>79</v>
      </c>
      <c r="B86" s="573" t="s">
        <v>161</v>
      </c>
      <c r="C86" s="395">
        <v>2</v>
      </c>
      <c r="D86" s="395" t="s">
        <v>627</v>
      </c>
      <c r="E86" s="588">
        <v>1</v>
      </c>
      <c r="F86" s="589">
        <v>39539</v>
      </c>
      <c r="G86" s="580" t="s">
        <v>167</v>
      </c>
      <c r="H86" s="548" t="s">
        <v>168</v>
      </c>
      <c r="I86" s="569" t="s">
        <v>572</v>
      </c>
      <c r="J86" s="578" t="s">
        <v>627</v>
      </c>
      <c r="K86" s="578" t="s">
        <v>627</v>
      </c>
      <c r="L86" s="590">
        <v>5000</v>
      </c>
      <c r="M86" s="582">
        <f t="shared" si="6"/>
        <v>3500</v>
      </c>
      <c r="N86" s="587">
        <f t="shared" si="2"/>
        <v>1500</v>
      </c>
      <c r="O86" s="464" t="s">
        <v>169</v>
      </c>
      <c r="P86" s="457" t="s">
        <v>617</v>
      </c>
      <c r="Q86" s="468" t="s">
        <v>627</v>
      </c>
      <c r="R86" s="548" t="s">
        <v>96</v>
      </c>
    </row>
    <row r="87" spans="1:18" s="420" customFormat="1" ht="63">
      <c r="A87" s="421">
        <v>80</v>
      </c>
      <c r="B87" s="594" t="s">
        <v>1243</v>
      </c>
      <c r="C87" s="395">
        <v>3</v>
      </c>
      <c r="D87" s="549">
        <v>1</v>
      </c>
      <c r="E87" s="421">
        <v>3</v>
      </c>
      <c r="F87" s="595">
        <v>39286</v>
      </c>
      <c r="G87" s="565" t="s">
        <v>1217</v>
      </c>
      <c r="H87" s="548" t="s">
        <v>65</v>
      </c>
      <c r="I87" s="548" t="s">
        <v>32</v>
      </c>
      <c r="J87" s="549">
        <v>20</v>
      </c>
      <c r="K87" s="549">
        <v>19</v>
      </c>
      <c r="L87" s="553">
        <v>28000</v>
      </c>
      <c r="M87" s="562">
        <f>L87*86.68/100</f>
        <v>24270.4</v>
      </c>
      <c r="N87" s="554">
        <f t="shared" si="2"/>
        <v>3729.5999999999985</v>
      </c>
      <c r="O87" s="553" t="s">
        <v>617</v>
      </c>
      <c r="P87" s="457" t="s">
        <v>617</v>
      </c>
      <c r="Q87" s="596">
        <v>82.53</v>
      </c>
      <c r="R87" s="548" t="s">
        <v>96</v>
      </c>
    </row>
    <row r="88" spans="1:18" s="420" customFormat="1" ht="63">
      <c r="A88" s="421">
        <v>81</v>
      </c>
      <c r="B88" s="594" t="s">
        <v>1244</v>
      </c>
      <c r="C88" s="395">
        <v>3</v>
      </c>
      <c r="D88" s="549">
        <v>1</v>
      </c>
      <c r="E88" s="421">
        <v>3</v>
      </c>
      <c r="F88" s="595">
        <v>39475</v>
      </c>
      <c r="G88" s="565" t="s">
        <v>1218</v>
      </c>
      <c r="H88" s="548" t="s">
        <v>65</v>
      </c>
      <c r="I88" s="548" t="s">
        <v>32</v>
      </c>
      <c r="J88" s="549">
        <v>20</v>
      </c>
      <c r="K88" s="549">
        <v>21</v>
      </c>
      <c r="L88" s="553">
        <v>28000</v>
      </c>
      <c r="M88" s="562">
        <f>L88*86.68/100</f>
        <v>24270.4</v>
      </c>
      <c r="N88" s="554">
        <f t="shared" si="2"/>
        <v>3729.5999999999985</v>
      </c>
      <c r="O88" s="553" t="s">
        <v>617</v>
      </c>
      <c r="P88" s="457" t="s">
        <v>617</v>
      </c>
      <c r="Q88" s="596">
        <v>82.31</v>
      </c>
      <c r="R88" s="548" t="s">
        <v>96</v>
      </c>
    </row>
    <row r="89" spans="1:18" s="411" customFormat="1" ht="84">
      <c r="A89" s="421">
        <v>82</v>
      </c>
      <c r="B89" s="489" t="s">
        <v>582</v>
      </c>
      <c r="C89" s="477">
        <v>3</v>
      </c>
      <c r="D89" s="477">
        <v>1</v>
      </c>
      <c r="E89" s="480" t="s">
        <v>617</v>
      </c>
      <c r="F89" s="479">
        <v>39405</v>
      </c>
      <c r="G89" s="490" t="s">
        <v>576</v>
      </c>
      <c r="H89" s="480" t="s">
        <v>580</v>
      </c>
      <c r="I89" s="491" t="s">
        <v>1158</v>
      </c>
      <c r="J89" s="492">
        <v>50</v>
      </c>
      <c r="K89" s="477">
        <v>60</v>
      </c>
      <c r="L89" s="493">
        <v>861000</v>
      </c>
      <c r="M89" s="482">
        <f>L89-N89</f>
        <v>769777</v>
      </c>
      <c r="N89" s="481">
        <v>91223</v>
      </c>
      <c r="O89" s="477" t="s">
        <v>617</v>
      </c>
      <c r="P89" s="477" t="s">
        <v>617</v>
      </c>
      <c r="Q89" s="483">
        <v>77.78</v>
      </c>
      <c r="R89" s="477" t="s">
        <v>96</v>
      </c>
    </row>
    <row r="90" spans="1:18" s="411" customFormat="1" ht="84">
      <c r="A90" s="421">
        <v>83</v>
      </c>
      <c r="B90" s="494" t="s">
        <v>577</v>
      </c>
      <c r="C90" s="477">
        <v>3</v>
      </c>
      <c r="D90" s="477">
        <v>1</v>
      </c>
      <c r="E90" s="480" t="s">
        <v>617</v>
      </c>
      <c r="F90" s="479">
        <v>39474</v>
      </c>
      <c r="G90" s="490" t="s">
        <v>578</v>
      </c>
      <c r="H90" s="480" t="s">
        <v>580</v>
      </c>
      <c r="I90" s="491" t="s">
        <v>579</v>
      </c>
      <c r="J90" s="492">
        <v>12</v>
      </c>
      <c r="K90" s="492">
        <v>12</v>
      </c>
      <c r="L90" s="493">
        <v>72000</v>
      </c>
      <c r="M90" s="482">
        <f>L90-N90</f>
        <v>64285</v>
      </c>
      <c r="N90" s="481">
        <v>7715</v>
      </c>
      <c r="O90" s="477" t="s">
        <v>617</v>
      </c>
      <c r="P90" s="477" t="s">
        <v>617</v>
      </c>
      <c r="Q90" s="483">
        <v>77.72</v>
      </c>
      <c r="R90" s="477" t="s">
        <v>96</v>
      </c>
    </row>
    <row r="91" spans="1:18" s="411" customFormat="1" ht="42">
      <c r="A91" s="421">
        <v>84</v>
      </c>
      <c r="B91" s="494" t="s">
        <v>581</v>
      </c>
      <c r="C91" s="477">
        <v>3</v>
      </c>
      <c r="D91" s="477">
        <v>1</v>
      </c>
      <c r="E91" s="480" t="s">
        <v>617</v>
      </c>
      <c r="F91" s="479">
        <v>39512</v>
      </c>
      <c r="G91" s="490" t="s">
        <v>583</v>
      </c>
      <c r="H91" s="480" t="s">
        <v>587</v>
      </c>
      <c r="I91" s="491" t="s">
        <v>575</v>
      </c>
      <c r="J91" s="477">
        <v>60</v>
      </c>
      <c r="K91" s="477">
        <v>59</v>
      </c>
      <c r="L91" s="493">
        <v>900180</v>
      </c>
      <c r="M91" s="482">
        <f>L91-N91</f>
        <v>803732</v>
      </c>
      <c r="N91" s="481">
        <v>96448</v>
      </c>
      <c r="O91" s="477" t="s">
        <v>617</v>
      </c>
      <c r="P91" s="477" t="s">
        <v>617</v>
      </c>
      <c r="Q91" s="483">
        <v>81.03</v>
      </c>
      <c r="R91" s="477" t="s">
        <v>96</v>
      </c>
    </row>
    <row r="92" spans="1:18" s="415" customFormat="1" ht="42">
      <c r="A92" s="421">
        <v>85</v>
      </c>
      <c r="B92" s="495" t="s">
        <v>584</v>
      </c>
      <c r="C92" s="480">
        <v>3</v>
      </c>
      <c r="D92" s="480">
        <v>1</v>
      </c>
      <c r="E92" s="480" t="s">
        <v>617</v>
      </c>
      <c r="F92" s="479">
        <v>39636</v>
      </c>
      <c r="G92" s="496" t="s">
        <v>585</v>
      </c>
      <c r="H92" s="497" t="s">
        <v>889</v>
      </c>
      <c r="I92" s="497" t="s">
        <v>579</v>
      </c>
      <c r="J92" s="498">
        <v>20</v>
      </c>
      <c r="K92" s="480">
        <v>28</v>
      </c>
      <c r="L92" s="499">
        <v>84000</v>
      </c>
      <c r="M92" s="482">
        <f>L92-N92</f>
        <v>75000</v>
      </c>
      <c r="N92" s="500">
        <v>9000</v>
      </c>
      <c r="O92" s="477" t="s">
        <v>617</v>
      </c>
      <c r="P92" s="477" t="s">
        <v>617</v>
      </c>
      <c r="Q92" s="483">
        <v>85.71</v>
      </c>
      <c r="R92" s="477" t="s">
        <v>96</v>
      </c>
    </row>
    <row r="93" spans="1:18" s="415" customFormat="1" ht="168">
      <c r="A93" s="421">
        <v>86</v>
      </c>
      <c r="B93" s="495" t="s">
        <v>601</v>
      </c>
      <c r="C93" s="480">
        <v>4</v>
      </c>
      <c r="D93" s="480">
        <v>1</v>
      </c>
      <c r="E93" s="480" t="s">
        <v>617</v>
      </c>
      <c r="F93" s="479">
        <v>39429</v>
      </c>
      <c r="G93" s="496" t="s">
        <v>604</v>
      </c>
      <c r="H93" s="480" t="s">
        <v>609</v>
      </c>
      <c r="I93" s="497" t="s">
        <v>608</v>
      </c>
      <c r="J93" s="498">
        <f>80*4</f>
        <v>320</v>
      </c>
      <c r="K93" s="498">
        <f>80*4</f>
        <v>320</v>
      </c>
      <c r="L93" s="498" t="s">
        <v>617</v>
      </c>
      <c r="M93" s="498" t="s">
        <v>617</v>
      </c>
      <c r="N93" s="498" t="s">
        <v>617</v>
      </c>
      <c r="O93" s="501">
        <v>49390</v>
      </c>
      <c r="P93" s="501">
        <f>15615.5</f>
        <v>15615.5</v>
      </c>
      <c r="Q93" s="480" t="s">
        <v>617</v>
      </c>
      <c r="R93" s="480" t="s">
        <v>97</v>
      </c>
    </row>
    <row r="94" spans="1:18" s="415" customFormat="1" ht="84">
      <c r="A94" s="421">
        <v>87</v>
      </c>
      <c r="B94" s="502" t="s">
        <v>603</v>
      </c>
      <c r="C94" s="480">
        <v>4</v>
      </c>
      <c r="D94" s="480">
        <v>1</v>
      </c>
      <c r="E94" s="480" t="s">
        <v>617</v>
      </c>
      <c r="F94" s="479">
        <v>39455</v>
      </c>
      <c r="G94" s="479" t="s">
        <v>616</v>
      </c>
      <c r="H94" s="497" t="s">
        <v>889</v>
      </c>
      <c r="I94" s="497" t="s">
        <v>606</v>
      </c>
      <c r="J94" s="498">
        <v>30</v>
      </c>
      <c r="K94" s="498">
        <v>27</v>
      </c>
      <c r="L94" s="498" t="s">
        <v>617</v>
      </c>
      <c r="M94" s="498" t="s">
        <v>617</v>
      </c>
      <c r="N94" s="498" t="s">
        <v>617</v>
      </c>
      <c r="O94" s="501">
        <v>30000</v>
      </c>
      <c r="P94" s="501">
        <v>27090.5</v>
      </c>
      <c r="Q94" s="483">
        <v>83.52</v>
      </c>
      <c r="R94" s="480" t="s">
        <v>98</v>
      </c>
    </row>
    <row r="95" spans="1:18" s="415" customFormat="1" ht="105">
      <c r="A95" s="421">
        <v>88</v>
      </c>
      <c r="B95" s="503" t="s">
        <v>602</v>
      </c>
      <c r="C95" s="480">
        <v>4</v>
      </c>
      <c r="D95" s="480">
        <v>1</v>
      </c>
      <c r="E95" s="480" t="s">
        <v>617</v>
      </c>
      <c r="F95" s="479">
        <v>39654</v>
      </c>
      <c r="G95" s="496" t="s">
        <v>605</v>
      </c>
      <c r="H95" s="497" t="s">
        <v>614</v>
      </c>
      <c r="I95" s="497" t="s">
        <v>607</v>
      </c>
      <c r="J95" s="498">
        <v>25</v>
      </c>
      <c r="K95" s="498">
        <v>26</v>
      </c>
      <c r="L95" s="498" t="s">
        <v>617</v>
      </c>
      <c r="M95" s="498" t="s">
        <v>617</v>
      </c>
      <c r="N95" s="498" t="s">
        <v>617</v>
      </c>
      <c r="O95" s="501">
        <v>30000</v>
      </c>
      <c r="P95" s="501">
        <v>24928</v>
      </c>
      <c r="Q95" s="480" t="s">
        <v>617</v>
      </c>
      <c r="R95" s="480" t="s">
        <v>98</v>
      </c>
    </row>
    <row r="96" spans="1:18" s="415" customFormat="1" ht="105">
      <c r="A96" s="421">
        <v>89</v>
      </c>
      <c r="B96" s="503" t="s">
        <v>611</v>
      </c>
      <c r="C96" s="480">
        <v>4</v>
      </c>
      <c r="D96" s="480">
        <v>1</v>
      </c>
      <c r="E96" s="480" t="s">
        <v>617</v>
      </c>
      <c r="F96" s="479">
        <v>39653</v>
      </c>
      <c r="G96" s="496" t="s">
        <v>612</v>
      </c>
      <c r="H96" s="497" t="s">
        <v>613</v>
      </c>
      <c r="I96" s="497" t="s">
        <v>615</v>
      </c>
      <c r="J96" s="498">
        <v>22</v>
      </c>
      <c r="K96" s="498">
        <v>22</v>
      </c>
      <c r="L96" s="498" t="s">
        <v>617</v>
      </c>
      <c r="M96" s="498" t="s">
        <v>617</v>
      </c>
      <c r="N96" s="498" t="s">
        <v>617</v>
      </c>
      <c r="O96" s="501">
        <v>30000</v>
      </c>
      <c r="P96" s="501">
        <v>29786.25</v>
      </c>
      <c r="Q96" s="480" t="s">
        <v>617</v>
      </c>
      <c r="R96" s="480" t="s">
        <v>98</v>
      </c>
    </row>
    <row r="97" spans="1:18" s="415" customFormat="1" ht="126">
      <c r="A97" s="421">
        <v>90</v>
      </c>
      <c r="B97" s="503" t="s">
        <v>618</v>
      </c>
      <c r="C97" s="480">
        <v>4</v>
      </c>
      <c r="D97" s="477">
        <v>1</v>
      </c>
      <c r="E97" s="477" t="s">
        <v>627</v>
      </c>
      <c r="F97" s="479">
        <v>39608</v>
      </c>
      <c r="G97" s="496" t="s">
        <v>619</v>
      </c>
      <c r="H97" s="497" t="s">
        <v>620</v>
      </c>
      <c r="I97" s="497" t="s">
        <v>621</v>
      </c>
      <c r="J97" s="498">
        <v>14</v>
      </c>
      <c r="K97" s="498">
        <v>14</v>
      </c>
      <c r="L97" s="498" t="s">
        <v>617</v>
      </c>
      <c r="M97" s="498" t="s">
        <v>617</v>
      </c>
      <c r="N97" s="498" t="s">
        <v>617</v>
      </c>
      <c r="O97" s="501">
        <v>14300</v>
      </c>
      <c r="P97" s="501">
        <v>10099</v>
      </c>
      <c r="Q97" s="483">
        <v>89.18</v>
      </c>
      <c r="R97" s="480" t="s">
        <v>170</v>
      </c>
    </row>
    <row r="98" spans="1:18" s="415" customFormat="1" ht="84">
      <c r="A98" s="421">
        <v>91</v>
      </c>
      <c r="B98" s="503" t="s">
        <v>622</v>
      </c>
      <c r="C98" s="480">
        <v>4</v>
      </c>
      <c r="D98" s="477" t="s">
        <v>627</v>
      </c>
      <c r="E98" s="480">
        <v>1</v>
      </c>
      <c r="F98" s="479">
        <v>39624</v>
      </c>
      <c r="G98" s="504">
        <v>39644</v>
      </c>
      <c r="H98" s="497" t="s">
        <v>623</v>
      </c>
      <c r="I98" s="497" t="s">
        <v>624</v>
      </c>
      <c r="J98" s="498" t="s">
        <v>617</v>
      </c>
      <c r="K98" s="498" t="s">
        <v>617</v>
      </c>
      <c r="L98" s="498" t="s">
        <v>617</v>
      </c>
      <c r="M98" s="498" t="s">
        <v>617</v>
      </c>
      <c r="N98" s="498" t="s">
        <v>617</v>
      </c>
      <c r="O98" s="501">
        <v>4200</v>
      </c>
      <c r="P98" s="501">
        <v>4200</v>
      </c>
      <c r="Q98" s="480" t="s">
        <v>617</v>
      </c>
      <c r="R98" s="480" t="s">
        <v>98</v>
      </c>
    </row>
    <row r="99" spans="1:18" s="415" customFormat="1" ht="46.5" customHeight="1">
      <c r="A99" s="421">
        <v>92</v>
      </c>
      <c r="B99" s="485" t="s">
        <v>797</v>
      </c>
      <c r="C99" s="480">
        <v>5</v>
      </c>
      <c r="D99" s="480">
        <v>1</v>
      </c>
      <c r="E99" s="480" t="s">
        <v>627</v>
      </c>
      <c r="F99" s="479">
        <v>39610</v>
      </c>
      <c r="G99" s="496" t="s">
        <v>800</v>
      </c>
      <c r="H99" s="497" t="s">
        <v>798</v>
      </c>
      <c r="I99" s="497" t="s">
        <v>799</v>
      </c>
      <c r="J99" s="498">
        <v>40</v>
      </c>
      <c r="K99" s="498">
        <v>40</v>
      </c>
      <c r="L99" s="505">
        <v>22000</v>
      </c>
      <c r="M99" s="506">
        <f aca="true" t="shared" si="7" ref="M99:M105">L99-N99</f>
        <v>19642</v>
      </c>
      <c r="N99" s="507">
        <v>2358</v>
      </c>
      <c r="O99" s="480" t="s">
        <v>617</v>
      </c>
      <c r="P99" s="480" t="s">
        <v>617</v>
      </c>
      <c r="Q99" s="497">
        <v>85.43</v>
      </c>
      <c r="R99" s="480" t="s">
        <v>96</v>
      </c>
    </row>
    <row r="100" spans="1:18" s="415" customFormat="1" ht="42">
      <c r="A100" s="421">
        <v>93</v>
      </c>
      <c r="B100" s="485" t="s">
        <v>801</v>
      </c>
      <c r="C100" s="480">
        <v>5</v>
      </c>
      <c r="D100" s="480">
        <v>1</v>
      </c>
      <c r="E100" s="480" t="s">
        <v>627</v>
      </c>
      <c r="F100" s="479">
        <v>39489</v>
      </c>
      <c r="G100" s="496" t="s">
        <v>802</v>
      </c>
      <c r="H100" s="497" t="s">
        <v>803</v>
      </c>
      <c r="I100" s="497" t="s">
        <v>775</v>
      </c>
      <c r="J100" s="498">
        <v>30</v>
      </c>
      <c r="K100" s="498">
        <v>30</v>
      </c>
      <c r="L100" s="505">
        <v>48000</v>
      </c>
      <c r="M100" s="506">
        <f t="shared" si="7"/>
        <v>42844</v>
      </c>
      <c r="N100" s="507">
        <v>5156</v>
      </c>
      <c r="O100" s="480" t="s">
        <v>617</v>
      </c>
      <c r="P100" s="480" t="s">
        <v>617</v>
      </c>
      <c r="Q100" s="497">
        <v>88.86</v>
      </c>
      <c r="R100" s="480" t="s">
        <v>96</v>
      </c>
    </row>
    <row r="101" spans="1:18" s="415" customFormat="1" ht="42">
      <c r="A101" s="421">
        <v>94</v>
      </c>
      <c r="B101" s="485" t="s">
        <v>804</v>
      </c>
      <c r="C101" s="480">
        <v>5</v>
      </c>
      <c r="D101" s="480">
        <v>1</v>
      </c>
      <c r="E101" s="480" t="s">
        <v>627</v>
      </c>
      <c r="F101" s="479">
        <v>39549</v>
      </c>
      <c r="G101" s="504">
        <v>39569</v>
      </c>
      <c r="H101" s="480" t="s">
        <v>805</v>
      </c>
      <c r="I101" s="480" t="s">
        <v>805</v>
      </c>
      <c r="J101" s="498">
        <v>30</v>
      </c>
      <c r="K101" s="498">
        <v>31</v>
      </c>
      <c r="L101" s="505">
        <v>32500</v>
      </c>
      <c r="M101" s="506">
        <f t="shared" si="7"/>
        <v>29017</v>
      </c>
      <c r="N101" s="507">
        <v>3483</v>
      </c>
      <c r="O101" s="480" t="s">
        <v>617</v>
      </c>
      <c r="P101" s="480" t="s">
        <v>617</v>
      </c>
      <c r="Q101" s="497">
        <v>92.67</v>
      </c>
      <c r="R101" s="480" t="s">
        <v>96</v>
      </c>
    </row>
    <row r="102" spans="1:18" s="455" customFormat="1" ht="42">
      <c r="A102" s="421">
        <v>95</v>
      </c>
      <c r="B102" s="485" t="s">
        <v>806</v>
      </c>
      <c r="C102" s="480">
        <v>5</v>
      </c>
      <c r="D102" s="480">
        <v>1</v>
      </c>
      <c r="E102" s="480" t="s">
        <v>627</v>
      </c>
      <c r="F102" s="479">
        <v>39566</v>
      </c>
      <c r="G102" s="496" t="s">
        <v>810</v>
      </c>
      <c r="H102" s="480" t="s">
        <v>808</v>
      </c>
      <c r="I102" s="480" t="s">
        <v>808</v>
      </c>
      <c r="J102" s="498">
        <v>15</v>
      </c>
      <c r="K102" s="498">
        <v>17</v>
      </c>
      <c r="L102" s="499">
        <v>59000</v>
      </c>
      <c r="M102" s="506">
        <f t="shared" si="7"/>
        <v>50703</v>
      </c>
      <c r="N102" s="507">
        <v>8297</v>
      </c>
      <c r="O102" s="480" t="s">
        <v>617</v>
      </c>
      <c r="P102" s="480" t="s">
        <v>617</v>
      </c>
      <c r="Q102" s="497">
        <v>88.88</v>
      </c>
      <c r="R102" s="480" t="s">
        <v>96</v>
      </c>
    </row>
    <row r="103" spans="1:18" s="455" customFormat="1" ht="63">
      <c r="A103" s="421">
        <v>96</v>
      </c>
      <c r="B103" s="485" t="s">
        <v>807</v>
      </c>
      <c r="C103" s="480">
        <v>5</v>
      </c>
      <c r="D103" s="480">
        <v>1</v>
      </c>
      <c r="E103" s="480" t="s">
        <v>627</v>
      </c>
      <c r="F103" s="479">
        <v>39566</v>
      </c>
      <c r="G103" s="496" t="s">
        <v>811</v>
      </c>
      <c r="H103" s="480" t="s">
        <v>809</v>
      </c>
      <c r="I103" s="480" t="s">
        <v>809</v>
      </c>
      <c r="J103" s="498">
        <v>60</v>
      </c>
      <c r="K103" s="498">
        <v>59</v>
      </c>
      <c r="L103" s="499">
        <v>87000</v>
      </c>
      <c r="M103" s="506">
        <f t="shared" si="7"/>
        <v>74215</v>
      </c>
      <c r="N103" s="507">
        <v>12785</v>
      </c>
      <c r="O103" s="480" t="s">
        <v>617</v>
      </c>
      <c r="P103" s="480" t="s">
        <v>617</v>
      </c>
      <c r="Q103" s="497">
        <v>89.98</v>
      </c>
      <c r="R103" s="480" t="s">
        <v>96</v>
      </c>
    </row>
    <row r="104" spans="1:18" s="415" customFormat="1" ht="63">
      <c r="A104" s="421">
        <v>97</v>
      </c>
      <c r="B104" s="485" t="s">
        <v>812</v>
      </c>
      <c r="C104" s="480">
        <v>5</v>
      </c>
      <c r="D104" s="480">
        <v>1</v>
      </c>
      <c r="E104" s="480" t="s">
        <v>627</v>
      </c>
      <c r="F104" s="479">
        <v>39549</v>
      </c>
      <c r="G104" s="496" t="s">
        <v>814</v>
      </c>
      <c r="H104" s="480" t="s">
        <v>813</v>
      </c>
      <c r="I104" s="480" t="s">
        <v>813</v>
      </c>
      <c r="J104" s="498">
        <v>70</v>
      </c>
      <c r="K104" s="498">
        <v>70</v>
      </c>
      <c r="L104" s="499">
        <v>43500</v>
      </c>
      <c r="M104" s="506">
        <f t="shared" si="7"/>
        <v>38839</v>
      </c>
      <c r="N104" s="507">
        <v>4661</v>
      </c>
      <c r="O104" s="480" t="s">
        <v>617</v>
      </c>
      <c r="P104" s="480" t="s">
        <v>617</v>
      </c>
      <c r="Q104" s="497">
        <v>98.28</v>
      </c>
      <c r="R104" s="480" t="s">
        <v>96</v>
      </c>
    </row>
    <row r="105" spans="1:18" s="455" customFormat="1" ht="42">
      <c r="A105" s="421">
        <v>98</v>
      </c>
      <c r="B105" s="485" t="s">
        <v>815</v>
      </c>
      <c r="C105" s="480">
        <v>5</v>
      </c>
      <c r="D105" s="480">
        <v>1</v>
      </c>
      <c r="E105" s="480" t="s">
        <v>627</v>
      </c>
      <c r="F105" s="479">
        <v>39605</v>
      </c>
      <c r="G105" s="496" t="s">
        <v>817</v>
      </c>
      <c r="H105" s="480" t="s">
        <v>816</v>
      </c>
      <c r="I105" s="480" t="s">
        <v>816</v>
      </c>
      <c r="J105" s="498">
        <v>30</v>
      </c>
      <c r="K105" s="498">
        <v>30</v>
      </c>
      <c r="L105" s="499">
        <v>25000</v>
      </c>
      <c r="M105" s="506">
        <f t="shared" si="7"/>
        <v>21049</v>
      </c>
      <c r="N105" s="507">
        <v>3951</v>
      </c>
      <c r="O105" s="480" t="s">
        <v>617</v>
      </c>
      <c r="P105" s="480" t="s">
        <v>617</v>
      </c>
      <c r="Q105" s="497">
        <v>83.17</v>
      </c>
      <c r="R105" s="480" t="s">
        <v>96</v>
      </c>
    </row>
    <row r="106" spans="1:18" s="455" customFormat="1" ht="42">
      <c r="A106" s="421">
        <v>99</v>
      </c>
      <c r="B106" s="509" t="s">
        <v>818</v>
      </c>
      <c r="C106" s="508">
        <v>5</v>
      </c>
      <c r="D106" s="508">
        <v>1</v>
      </c>
      <c r="E106" s="508" t="s">
        <v>627</v>
      </c>
      <c r="F106" s="510">
        <v>39605</v>
      </c>
      <c r="G106" s="511">
        <v>39608</v>
      </c>
      <c r="H106" s="512" t="s">
        <v>819</v>
      </c>
      <c r="I106" s="512" t="s">
        <v>819</v>
      </c>
      <c r="J106" s="513">
        <v>12</v>
      </c>
      <c r="K106" s="513">
        <v>14</v>
      </c>
      <c r="L106" s="514">
        <v>25000</v>
      </c>
      <c r="M106" s="515" t="s">
        <v>617</v>
      </c>
      <c r="N106" s="515" t="s">
        <v>617</v>
      </c>
      <c r="O106" s="508" t="s">
        <v>617</v>
      </c>
      <c r="P106" s="508" t="s">
        <v>617</v>
      </c>
      <c r="Q106" s="512">
        <v>82.57</v>
      </c>
      <c r="R106" s="480" t="s">
        <v>96</v>
      </c>
    </row>
    <row r="107" spans="1:18" s="415" customFormat="1" ht="42">
      <c r="A107" s="421">
        <v>100</v>
      </c>
      <c r="B107" s="495" t="s">
        <v>586</v>
      </c>
      <c r="C107" s="480">
        <v>5</v>
      </c>
      <c r="D107" s="480">
        <v>1</v>
      </c>
      <c r="E107" s="480" t="s">
        <v>627</v>
      </c>
      <c r="F107" s="479">
        <v>39570</v>
      </c>
      <c r="G107" s="504">
        <v>39542</v>
      </c>
      <c r="H107" s="497" t="s">
        <v>781</v>
      </c>
      <c r="I107" s="497" t="s">
        <v>781</v>
      </c>
      <c r="J107" s="498">
        <v>40</v>
      </c>
      <c r="K107" s="498">
        <v>40</v>
      </c>
      <c r="L107" s="499">
        <v>17365</v>
      </c>
      <c r="M107" s="506">
        <f>L107-N107</f>
        <v>15203</v>
      </c>
      <c r="N107" s="500">
        <v>2162</v>
      </c>
      <c r="O107" s="480" t="s">
        <v>617</v>
      </c>
      <c r="P107" s="480" t="s">
        <v>617</v>
      </c>
      <c r="Q107" s="480" t="s">
        <v>617</v>
      </c>
      <c r="R107" s="480" t="s">
        <v>96</v>
      </c>
    </row>
    <row r="108" spans="1:18" s="454" customFormat="1" ht="84">
      <c r="A108" s="421">
        <v>101</v>
      </c>
      <c r="B108" s="495" t="s">
        <v>588</v>
      </c>
      <c r="C108" s="480">
        <v>5</v>
      </c>
      <c r="D108" s="480">
        <v>1</v>
      </c>
      <c r="E108" s="480" t="s">
        <v>627</v>
      </c>
      <c r="F108" s="479">
        <v>39562</v>
      </c>
      <c r="G108" s="504">
        <v>39583</v>
      </c>
      <c r="H108" s="497" t="s">
        <v>782</v>
      </c>
      <c r="I108" s="497" t="s">
        <v>782</v>
      </c>
      <c r="J108" s="498">
        <v>40</v>
      </c>
      <c r="K108" s="498">
        <v>40</v>
      </c>
      <c r="L108" s="499">
        <v>14500</v>
      </c>
      <c r="M108" s="506">
        <f>L108-N108</f>
        <v>12946</v>
      </c>
      <c r="N108" s="500">
        <v>1554</v>
      </c>
      <c r="O108" s="480" t="s">
        <v>617</v>
      </c>
      <c r="P108" s="480" t="s">
        <v>617</v>
      </c>
      <c r="Q108" s="516">
        <v>82</v>
      </c>
      <c r="R108" s="480" t="s">
        <v>96</v>
      </c>
    </row>
    <row r="109" spans="1:18" s="415" customFormat="1" ht="84">
      <c r="A109" s="421">
        <v>102</v>
      </c>
      <c r="B109" s="495" t="s">
        <v>589</v>
      </c>
      <c r="C109" s="480">
        <v>5</v>
      </c>
      <c r="D109" s="480">
        <v>1</v>
      </c>
      <c r="E109" s="480" t="s">
        <v>617</v>
      </c>
      <c r="F109" s="479">
        <v>39654</v>
      </c>
      <c r="G109" s="496" t="s">
        <v>590</v>
      </c>
      <c r="H109" s="480" t="s">
        <v>592</v>
      </c>
      <c r="I109" s="496" t="s">
        <v>591</v>
      </c>
      <c r="J109" s="498">
        <v>122</v>
      </c>
      <c r="K109" s="498">
        <v>122</v>
      </c>
      <c r="L109" s="499">
        <v>68000</v>
      </c>
      <c r="M109" s="506">
        <f>L109-N109</f>
        <v>60714</v>
      </c>
      <c r="N109" s="500">
        <v>7286</v>
      </c>
      <c r="O109" s="480" t="s">
        <v>617</v>
      </c>
      <c r="P109" s="480" t="s">
        <v>617</v>
      </c>
      <c r="Q109" s="483">
        <v>81.62</v>
      </c>
      <c r="R109" s="480" t="s">
        <v>96</v>
      </c>
    </row>
    <row r="110" spans="1:18" s="415" customFormat="1" ht="105">
      <c r="A110" s="421">
        <v>103</v>
      </c>
      <c r="B110" s="495" t="s">
        <v>851</v>
      </c>
      <c r="C110" s="480">
        <v>5</v>
      </c>
      <c r="D110" s="480">
        <v>1</v>
      </c>
      <c r="E110" s="480">
        <v>2</v>
      </c>
      <c r="F110" s="479">
        <v>39234</v>
      </c>
      <c r="G110" s="496" t="s">
        <v>852</v>
      </c>
      <c r="H110" s="480" t="s">
        <v>776</v>
      </c>
      <c r="I110" s="496" t="s">
        <v>853</v>
      </c>
      <c r="J110" s="498">
        <v>300</v>
      </c>
      <c r="K110" s="498">
        <f>70+80+92</f>
        <v>242</v>
      </c>
      <c r="L110" s="499">
        <f>399000+131100+27900+42000</f>
        <v>600000</v>
      </c>
      <c r="M110" s="507">
        <f>L110*86.68/100</f>
        <v>520080.00000000006</v>
      </c>
      <c r="N110" s="500">
        <f aca="true" t="shared" si="8" ref="N110:N117">L110-M110</f>
        <v>79919.99999999994</v>
      </c>
      <c r="O110" s="480" t="s">
        <v>617</v>
      </c>
      <c r="P110" s="480" t="s">
        <v>617</v>
      </c>
      <c r="Q110" s="483">
        <v>91.44</v>
      </c>
      <c r="R110" s="480" t="s">
        <v>171</v>
      </c>
    </row>
    <row r="111" spans="1:18" s="415" customFormat="1" ht="84">
      <c r="A111" s="421">
        <v>104</v>
      </c>
      <c r="B111" s="487" t="s">
        <v>593</v>
      </c>
      <c r="C111" s="480">
        <v>5</v>
      </c>
      <c r="D111" s="480">
        <v>1</v>
      </c>
      <c r="E111" s="480">
        <v>3</v>
      </c>
      <c r="F111" s="479">
        <v>39405</v>
      </c>
      <c r="G111" s="480" t="s">
        <v>596</v>
      </c>
      <c r="H111" s="480" t="s">
        <v>580</v>
      </c>
      <c r="I111" s="517" t="s">
        <v>600</v>
      </c>
      <c r="J111" s="498">
        <v>35</v>
      </c>
      <c r="K111" s="498">
        <v>42</v>
      </c>
      <c r="L111" s="500">
        <f>(133000+266000+266000)</f>
        <v>665000</v>
      </c>
      <c r="M111" s="507">
        <f>L111*86.68/100</f>
        <v>576422.0000000001</v>
      </c>
      <c r="N111" s="500">
        <f t="shared" si="8"/>
        <v>88577.99999999988</v>
      </c>
      <c r="O111" s="477" t="s">
        <v>617</v>
      </c>
      <c r="P111" s="477" t="s">
        <v>617</v>
      </c>
      <c r="Q111" s="483">
        <v>87.54</v>
      </c>
      <c r="R111" s="480" t="s">
        <v>171</v>
      </c>
    </row>
    <row r="112" spans="1:18" s="415" customFormat="1" ht="84">
      <c r="A112" s="421">
        <v>105</v>
      </c>
      <c r="B112" s="487" t="s">
        <v>594</v>
      </c>
      <c r="C112" s="480">
        <v>5</v>
      </c>
      <c r="D112" s="480">
        <v>1</v>
      </c>
      <c r="E112" s="480">
        <v>3</v>
      </c>
      <c r="F112" s="479">
        <v>39405</v>
      </c>
      <c r="G112" s="480" t="s">
        <v>597</v>
      </c>
      <c r="H112" s="480" t="s">
        <v>580</v>
      </c>
      <c r="I112" s="517" t="s">
        <v>600</v>
      </c>
      <c r="J112" s="480">
        <v>35</v>
      </c>
      <c r="K112" s="480">
        <v>45</v>
      </c>
      <c r="L112" s="500">
        <f>(133000+266000)</f>
        <v>399000</v>
      </c>
      <c r="M112" s="507">
        <f aca="true" t="shared" si="9" ref="M112:M145">L112*86.68/100</f>
        <v>345853.2</v>
      </c>
      <c r="N112" s="500">
        <f t="shared" si="8"/>
        <v>53146.79999999999</v>
      </c>
      <c r="O112" s="477" t="s">
        <v>617</v>
      </c>
      <c r="P112" s="477" t="s">
        <v>617</v>
      </c>
      <c r="Q112" s="483">
        <v>87.94</v>
      </c>
      <c r="R112" s="480" t="s">
        <v>171</v>
      </c>
    </row>
    <row r="113" spans="1:18" s="415" customFormat="1" ht="84">
      <c r="A113" s="421">
        <v>106</v>
      </c>
      <c r="B113" s="487" t="s">
        <v>595</v>
      </c>
      <c r="C113" s="480">
        <v>5</v>
      </c>
      <c r="D113" s="480">
        <v>1</v>
      </c>
      <c r="E113" s="480">
        <v>3</v>
      </c>
      <c r="F113" s="479">
        <v>39405</v>
      </c>
      <c r="G113" s="480" t="s">
        <v>598</v>
      </c>
      <c r="H113" s="480" t="s">
        <v>599</v>
      </c>
      <c r="I113" s="517" t="s">
        <v>600</v>
      </c>
      <c r="J113" s="480">
        <v>35</v>
      </c>
      <c r="K113" s="480">
        <v>46</v>
      </c>
      <c r="L113" s="500">
        <f>(133000+266000)</f>
        <v>399000</v>
      </c>
      <c r="M113" s="507">
        <f>L113*86.68/100</f>
        <v>345853.2</v>
      </c>
      <c r="N113" s="500">
        <f t="shared" si="8"/>
        <v>53146.79999999999</v>
      </c>
      <c r="O113" s="477" t="s">
        <v>617</v>
      </c>
      <c r="P113" s="477" t="s">
        <v>617</v>
      </c>
      <c r="Q113" s="516">
        <v>87.6</v>
      </c>
      <c r="R113" s="480" t="s">
        <v>171</v>
      </c>
    </row>
    <row r="114" spans="1:18" s="415" customFormat="1" ht="84">
      <c r="A114" s="421">
        <v>107</v>
      </c>
      <c r="B114" s="487" t="s">
        <v>794</v>
      </c>
      <c r="C114" s="480">
        <v>5</v>
      </c>
      <c r="D114" s="480">
        <v>1</v>
      </c>
      <c r="E114" s="480" t="s">
        <v>617</v>
      </c>
      <c r="F114" s="479">
        <v>39321</v>
      </c>
      <c r="G114" s="480" t="s">
        <v>795</v>
      </c>
      <c r="H114" s="480" t="s">
        <v>614</v>
      </c>
      <c r="I114" s="517" t="s">
        <v>796</v>
      </c>
      <c r="J114" s="480">
        <v>60</v>
      </c>
      <c r="K114" s="480">
        <v>43</v>
      </c>
      <c r="L114" s="500">
        <v>100000</v>
      </c>
      <c r="M114" s="507">
        <f>L114*86.68/100</f>
        <v>86680</v>
      </c>
      <c r="N114" s="500">
        <f t="shared" si="8"/>
        <v>13320</v>
      </c>
      <c r="O114" s="477" t="s">
        <v>617</v>
      </c>
      <c r="P114" s="477" t="s">
        <v>617</v>
      </c>
      <c r="Q114" s="483">
        <v>94.09</v>
      </c>
      <c r="R114" s="480" t="s">
        <v>171</v>
      </c>
    </row>
    <row r="115" spans="1:18" s="415" customFormat="1" ht="63">
      <c r="A115" s="421">
        <v>108</v>
      </c>
      <c r="B115" s="487" t="s">
        <v>859</v>
      </c>
      <c r="C115" s="480">
        <v>5</v>
      </c>
      <c r="D115" s="480">
        <v>1</v>
      </c>
      <c r="E115" s="480" t="s">
        <v>617</v>
      </c>
      <c r="F115" s="479">
        <v>39352</v>
      </c>
      <c r="G115" s="480" t="s">
        <v>863</v>
      </c>
      <c r="H115" s="480" t="s">
        <v>889</v>
      </c>
      <c r="I115" s="517" t="s">
        <v>861</v>
      </c>
      <c r="J115" s="480">
        <v>160</v>
      </c>
      <c r="K115" s="480">
        <v>160</v>
      </c>
      <c r="L115" s="500">
        <v>350000</v>
      </c>
      <c r="M115" s="507">
        <f t="shared" si="9"/>
        <v>303380.00000000006</v>
      </c>
      <c r="N115" s="500">
        <f t="shared" si="8"/>
        <v>46619.99999999994</v>
      </c>
      <c r="O115" s="477" t="s">
        <v>617</v>
      </c>
      <c r="P115" s="477" t="s">
        <v>617</v>
      </c>
      <c r="Q115" s="480" t="s">
        <v>617</v>
      </c>
      <c r="R115" s="480" t="s">
        <v>96</v>
      </c>
    </row>
    <row r="116" spans="1:18" s="415" customFormat="1" ht="63">
      <c r="A116" s="421">
        <v>109</v>
      </c>
      <c r="B116" s="487" t="s">
        <v>860</v>
      </c>
      <c r="C116" s="480">
        <v>5</v>
      </c>
      <c r="D116" s="480">
        <v>1</v>
      </c>
      <c r="E116" s="480" t="s">
        <v>617</v>
      </c>
      <c r="F116" s="479">
        <v>39639</v>
      </c>
      <c r="G116" s="480" t="s">
        <v>862</v>
      </c>
      <c r="H116" s="480" t="s">
        <v>889</v>
      </c>
      <c r="I116" s="517" t="s">
        <v>861</v>
      </c>
      <c r="J116" s="480">
        <v>250</v>
      </c>
      <c r="K116" s="480">
        <v>225</v>
      </c>
      <c r="L116" s="500">
        <v>350000</v>
      </c>
      <c r="M116" s="507">
        <f t="shared" si="9"/>
        <v>303380.00000000006</v>
      </c>
      <c r="N116" s="500">
        <f t="shared" si="8"/>
        <v>46619.99999999994</v>
      </c>
      <c r="O116" s="477" t="s">
        <v>617</v>
      </c>
      <c r="P116" s="477" t="s">
        <v>617</v>
      </c>
      <c r="Q116" s="480" t="s">
        <v>617</v>
      </c>
      <c r="R116" s="480" t="s">
        <v>96</v>
      </c>
    </row>
    <row r="117" spans="1:18" s="415" customFormat="1" ht="42">
      <c r="A117" s="421">
        <v>110</v>
      </c>
      <c r="B117" s="484" t="s">
        <v>212</v>
      </c>
      <c r="C117" s="477">
        <v>5</v>
      </c>
      <c r="D117" s="480">
        <v>1</v>
      </c>
      <c r="E117" s="480" t="s">
        <v>617</v>
      </c>
      <c r="F117" s="479">
        <v>39631</v>
      </c>
      <c r="G117" s="479" t="s">
        <v>215</v>
      </c>
      <c r="H117" s="477" t="s">
        <v>217</v>
      </c>
      <c r="I117" s="477" t="s">
        <v>217</v>
      </c>
      <c r="J117" s="480">
        <v>80</v>
      </c>
      <c r="K117" s="480" t="s">
        <v>617</v>
      </c>
      <c r="L117" s="481"/>
      <c r="M117" s="609">
        <v>468561.6</v>
      </c>
      <c r="N117" s="482">
        <f t="shared" si="8"/>
        <v>-468561.6</v>
      </c>
      <c r="O117" s="477" t="s">
        <v>617</v>
      </c>
      <c r="P117" s="477" t="s">
        <v>617</v>
      </c>
      <c r="Q117" s="480" t="s">
        <v>617</v>
      </c>
      <c r="R117" s="480" t="s">
        <v>96</v>
      </c>
    </row>
    <row r="118" spans="1:18" s="415" customFormat="1" ht="42">
      <c r="A118" s="421">
        <v>111</v>
      </c>
      <c r="B118" s="484" t="s">
        <v>213</v>
      </c>
      <c r="C118" s="477">
        <v>5</v>
      </c>
      <c r="D118" s="480">
        <v>1</v>
      </c>
      <c r="E118" s="480" t="s">
        <v>617</v>
      </c>
      <c r="F118" s="479">
        <v>39534</v>
      </c>
      <c r="G118" s="479" t="s">
        <v>192</v>
      </c>
      <c r="H118" s="477" t="s">
        <v>218</v>
      </c>
      <c r="I118" s="480" t="s">
        <v>218</v>
      </c>
      <c r="J118" s="480">
        <v>287</v>
      </c>
      <c r="K118" s="480">
        <v>319</v>
      </c>
      <c r="L118" s="481">
        <v>2454000</v>
      </c>
      <c r="M118" s="604">
        <v>1945244.44</v>
      </c>
      <c r="N118" s="482">
        <f>L118-M118</f>
        <v>508755.56000000006</v>
      </c>
      <c r="O118" s="477" t="s">
        <v>617</v>
      </c>
      <c r="P118" s="477" t="s">
        <v>617</v>
      </c>
      <c r="Q118" s="480" t="s">
        <v>617</v>
      </c>
      <c r="R118" s="480" t="s">
        <v>96</v>
      </c>
    </row>
    <row r="119" spans="1:18" s="415" customFormat="1" ht="42">
      <c r="A119" s="421">
        <v>112</v>
      </c>
      <c r="B119" s="484" t="s">
        <v>214</v>
      </c>
      <c r="C119" s="477">
        <v>7</v>
      </c>
      <c r="D119" s="480">
        <v>1</v>
      </c>
      <c r="E119" s="480" t="s">
        <v>617</v>
      </c>
      <c r="F119" s="605" t="s">
        <v>627</v>
      </c>
      <c r="G119" s="479" t="s">
        <v>216</v>
      </c>
      <c r="H119" s="477" t="s">
        <v>210</v>
      </c>
      <c r="I119" s="477" t="s">
        <v>219</v>
      </c>
      <c r="J119" s="480">
        <v>10</v>
      </c>
      <c r="K119" s="480">
        <v>10</v>
      </c>
      <c r="L119" s="481">
        <v>120000</v>
      </c>
      <c r="M119" s="482">
        <v>160770</v>
      </c>
      <c r="N119" s="482">
        <f>L119-M119</f>
        <v>-40770</v>
      </c>
      <c r="O119" s="477" t="s">
        <v>617</v>
      </c>
      <c r="P119" s="477" t="s">
        <v>617</v>
      </c>
      <c r="Q119" s="480" t="s">
        <v>617</v>
      </c>
      <c r="R119" s="480" t="s">
        <v>96</v>
      </c>
    </row>
    <row r="120" spans="1:18" s="442" customFormat="1" ht="63">
      <c r="A120" s="421">
        <v>113</v>
      </c>
      <c r="B120" s="598" t="s">
        <v>175</v>
      </c>
      <c r="C120" s="548">
        <v>7</v>
      </c>
      <c r="D120" s="549">
        <v>1</v>
      </c>
      <c r="E120" s="421" t="s">
        <v>617</v>
      </c>
      <c r="F120" s="549" t="s">
        <v>627</v>
      </c>
      <c r="G120" s="565" t="s">
        <v>173</v>
      </c>
      <c r="H120" s="599" t="s">
        <v>35</v>
      </c>
      <c r="I120" s="599" t="s">
        <v>35</v>
      </c>
      <c r="J120" s="549" t="s">
        <v>627</v>
      </c>
      <c r="K120" s="549" t="s">
        <v>627</v>
      </c>
      <c r="L120" s="549" t="s">
        <v>627</v>
      </c>
      <c r="M120" s="549" t="s">
        <v>627</v>
      </c>
      <c r="N120" s="549" t="s">
        <v>627</v>
      </c>
      <c r="O120" s="553" t="s">
        <v>617</v>
      </c>
      <c r="P120" s="457" t="s">
        <v>617</v>
      </c>
      <c r="Q120" s="549" t="s">
        <v>627</v>
      </c>
      <c r="R120" s="597" t="s">
        <v>96</v>
      </c>
    </row>
    <row r="121" spans="1:18" s="442" customFormat="1" ht="63">
      <c r="A121" s="421">
        <v>114</v>
      </c>
      <c r="B121" s="598" t="s">
        <v>1247</v>
      </c>
      <c r="C121" s="548">
        <v>7</v>
      </c>
      <c r="D121" s="549">
        <v>1</v>
      </c>
      <c r="E121" s="421" t="s">
        <v>617</v>
      </c>
      <c r="F121" s="549" t="s">
        <v>627</v>
      </c>
      <c r="G121" s="565" t="s">
        <v>172</v>
      </c>
      <c r="H121" s="599" t="s">
        <v>174</v>
      </c>
      <c r="I121" s="599" t="s">
        <v>174</v>
      </c>
      <c r="J121" s="549" t="s">
        <v>627</v>
      </c>
      <c r="K121" s="549" t="s">
        <v>627</v>
      </c>
      <c r="L121" s="549" t="s">
        <v>627</v>
      </c>
      <c r="M121" s="549" t="s">
        <v>627</v>
      </c>
      <c r="N121" s="549" t="s">
        <v>627</v>
      </c>
      <c r="O121" s="553" t="s">
        <v>617</v>
      </c>
      <c r="P121" s="457" t="s">
        <v>617</v>
      </c>
      <c r="Q121" s="549" t="s">
        <v>627</v>
      </c>
      <c r="R121" s="597" t="s">
        <v>96</v>
      </c>
    </row>
    <row r="122" spans="1:18" s="415" customFormat="1" ht="105">
      <c r="A122" s="421">
        <v>115</v>
      </c>
      <c r="B122" s="485" t="s">
        <v>629</v>
      </c>
      <c r="C122" s="480">
        <v>7</v>
      </c>
      <c r="D122" s="480">
        <v>1</v>
      </c>
      <c r="E122" s="477" t="s">
        <v>617</v>
      </c>
      <c r="F122" s="479">
        <v>39475</v>
      </c>
      <c r="G122" s="480" t="s">
        <v>643</v>
      </c>
      <c r="H122" s="480" t="s">
        <v>644</v>
      </c>
      <c r="I122" s="480" t="s">
        <v>644</v>
      </c>
      <c r="J122" s="480">
        <v>100</v>
      </c>
      <c r="K122" s="480">
        <v>100</v>
      </c>
      <c r="L122" s="500">
        <v>368600</v>
      </c>
      <c r="M122" s="507">
        <f t="shared" si="9"/>
        <v>319502.48000000004</v>
      </c>
      <c r="N122" s="500">
        <f aca="true" t="shared" si="10" ref="N122:N145">L122-M122</f>
        <v>49097.51999999996</v>
      </c>
      <c r="O122" s="477" t="s">
        <v>617</v>
      </c>
      <c r="P122" s="477" t="s">
        <v>617</v>
      </c>
      <c r="Q122" s="480" t="s">
        <v>617</v>
      </c>
      <c r="R122" s="480" t="s">
        <v>96</v>
      </c>
    </row>
    <row r="123" spans="1:18" s="415" customFormat="1" ht="105">
      <c r="A123" s="421">
        <v>116</v>
      </c>
      <c r="B123" s="484" t="s">
        <v>630</v>
      </c>
      <c r="C123" s="480">
        <v>7</v>
      </c>
      <c r="D123" s="480">
        <v>1</v>
      </c>
      <c r="E123" s="477" t="s">
        <v>617</v>
      </c>
      <c r="F123" s="518">
        <v>39538</v>
      </c>
      <c r="G123" s="480" t="s">
        <v>645</v>
      </c>
      <c r="H123" s="480" t="s">
        <v>854</v>
      </c>
      <c r="I123" s="480" t="s">
        <v>646</v>
      </c>
      <c r="J123" s="480" t="s">
        <v>617</v>
      </c>
      <c r="K123" s="480" t="s">
        <v>617</v>
      </c>
      <c r="L123" s="500">
        <v>1451700</v>
      </c>
      <c r="M123" s="507">
        <f t="shared" si="9"/>
        <v>1258333.56</v>
      </c>
      <c r="N123" s="500">
        <f t="shared" si="10"/>
        <v>193366.43999999994</v>
      </c>
      <c r="O123" s="477" t="s">
        <v>617</v>
      </c>
      <c r="P123" s="477" t="s">
        <v>617</v>
      </c>
      <c r="Q123" s="480" t="s">
        <v>617</v>
      </c>
      <c r="R123" s="480" t="s">
        <v>96</v>
      </c>
    </row>
    <row r="124" spans="1:18" s="411" customFormat="1" ht="89.25" customHeight="1">
      <c r="A124" s="421">
        <v>117</v>
      </c>
      <c r="B124" s="485" t="s">
        <v>857</v>
      </c>
      <c r="C124" s="519">
        <v>7</v>
      </c>
      <c r="D124" s="477">
        <v>1</v>
      </c>
      <c r="E124" s="477" t="s">
        <v>617</v>
      </c>
      <c r="F124" s="479">
        <v>39658</v>
      </c>
      <c r="G124" s="520" t="s">
        <v>858</v>
      </c>
      <c r="H124" s="480" t="s">
        <v>889</v>
      </c>
      <c r="I124" s="480" t="s">
        <v>656</v>
      </c>
      <c r="J124" s="480" t="s">
        <v>617</v>
      </c>
      <c r="K124" s="480" t="s">
        <v>617</v>
      </c>
      <c r="L124" s="480" t="s">
        <v>617</v>
      </c>
      <c r="M124" s="480" t="s">
        <v>617</v>
      </c>
      <c r="N124" s="480" t="s">
        <v>617</v>
      </c>
      <c r="O124" s="477" t="s">
        <v>617</v>
      </c>
      <c r="P124" s="477" t="s">
        <v>617</v>
      </c>
      <c r="Q124" s="480" t="s">
        <v>617</v>
      </c>
      <c r="R124" s="480" t="s">
        <v>96</v>
      </c>
    </row>
    <row r="125" spans="1:18" s="476" customFormat="1" ht="126">
      <c r="A125" s="421">
        <v>118</v>
      </c>
      <c r="B125" s="466" t="s">
        <v>176</v>
      </c>
      <c r="C125" s="548">
        <v>8</v>
      </c>
      <c r="D125" s="549">
        <v>1</v>
      </c>
      <c r="E125" s="465">
        <v>5</v>
      </c>
      <c r="F125" s="586">
        <v>237397</v>
      </c>
      <c r="G125" s="565" t="s">
        <v>1157</v>
      </c>
      <c r="H125" s="548" t="s">
        <v>36</v>
      </c>
      <c r="I125" s="599" t="s">
        <v>36</v>
      </c>
      <c r="J125" s="549">
        <v>80</v>
      </c>
      <c r="K125" s="549">
        <v>60</v>
      </c>
      <c r="L125" s="553">
        <v>187500</v>
      </c>
      <c r="M125" s="562">
        <f>L125*86.68/100</f>
        <v>162525.00000000003</v>
      </c>
      <c r="N125" s="581">
        <f>L125-M125</f>
        <v>24974.99999999997</v>
      </c>
      <c r="O125" s="553" t="s">
        <v>617</v>
      </c>
      <c r="P125" s="475" t="s">
        <v>617</v>
      </c>
      <c r="Q125" s="553">
        <v>50</v>
      </c>
      <c r="R125" s="548" t="s">
        <v>96</v>
      </c>
    </row>
    <row r="126" spans="1:18" s="415" customFormat="1" ht="105">
      <c r="A126" s="421">
        <v>119</v>
      </c>
      <c r="B126" s="521" t="s">
        <v>516</v>
      </c>
      <c r="C126" s="480">
        <v>8</v>
      </c>
      <c r="D126" s="480">
        <v>1</v>
      </c>
      <c r="E126" s="477" t="s">
        <v>617</v>
      </c>
      <c r="F126" s="522">
        <v>39154</v>
      </c>
      <c r="G126" s="522" t="s">
        <v>628</v>
      </c>
      <c r="H126" s="522" t="s">
        <v>514</v>
      </c>
      <c r="I126" s="480" t="s">
        <v>515</v>
      </c>
      <c r="J126" s="480" t="s">
        <v>617</v>
      </c>
      <c r="K126" s="480" t="s">
        <v>617</v>
      </c>
      <c r="L126" s="500">
        <f>8000*5*2</f>
        <v>80000</v>
      </c>
      <c r="M126" s="507">
        <f>L126*86.68/100</f>
        <v>69344.00000000001</v>
      </c>
      <c r="N126" s="500">
        <f>L126-M126</f>
        <v>10655.999999999985</v>
      </c>
      <c r="O126" s="477" t="s">
        <v>617</v>
      </c>
      <c r="P126" s="477" t="s">
        <v>617</v>
      </c>
      <c r="Q126" s="480" t="s">
        <v>617</v>
      </c>
      <c r="R126" s="480" t="s">
        <v>96</v>
      </c>
    </row>
    <row r="127" spans="1:18" s="411" customFormat="1" ht="84">
      <c r="A127" s="421">
        <v>120</v>
      </c>
      <c r="B127" s="523" t="s">
        <v>840</v>
      </c>
      <c r="C127" s="480">
        <v>8</v>
      </c>
      <c r="D127" s="477">
        <v>1</v>
      </c>
      <c r="E127" s="477" t="s">
        <v>617</v>
      </c>
      <c r="F127" s="486">
        <v>39667</v>
      </c>
      <c r="G127" s="477" t="s">
        <v>841</v>
      </c>
      <c r="H127" s="480" t="s">
        <v>843</v>
      </c>
      <c r="I127" s="480" t="s">
        <v>842</v>
      </c>
      <c r="J127" s="480" t="s">
        <v>617</v>
      </c>
      <c r="K127" s="480" t="s">
        <v>617</v>
      </c>
      <c r="L127" s="480" t="s">
        <v>617</v>
      </c>
      <c r="M127" s="480" t="s">
        <v>617</v>
      </c>
      <c r="N127" s="480" t="s">
        <v>617</v>
      </c>
      <c r="O127" s="477" t="s">
        <v>617</v>
      </c>
      <c r="P127" s="477" t="s">
        <v>617</v>
      </c>
      <c r="Q127" s="480" t="s">
        <v>617</v>
      </c>
      <c r="R127" s="480" t="s">
        <v>96</v>
      </c>
    </row>
    <row r="128" spans="1:18" s="411" customFormat="1" ht="84">
      <c r="A128" s="421">
        <v>121</v>
      </c>
      <c r="B128" s="484" t="s">
        <v>631</v>
      </c>
      <c r="C128" s="477">
        <v>8</v>
      </c>
      <c r="D128" s="477">
        <v>1</v>
      </c>
      <c r="E128" s="477">
        <v>5</v>
      </c>
      <c r="F128" s="486">
        <v>39798</v>
      </c>
      <c r="G128" s="477" t="s">
        <v>834</v>
      </c>
      <c r="H128" s="477" t="s">
        <v>835</v>
      </c>
      <c r="I128" s="477" t="s">
        <v>835</v>
      </c>
      <c r="J128" s="477">
        <v>100</v>
      </c>
      <c r="K128" s="477">
        <v>95</v>
      </c>
      <c r="L128" s="481">
        <f>94667.5+284002.5</f>
        <v>378670</v>
      </c>
      <c r="M128" s="507">
        <f t="shared" si="9"/>
        <v>328231.156</v>
      </c>
      <c r="N128" s="500">
        <f t="shared" si="10"/>
        <v>50438.84399999998</v>
      </c>
      <c r="O128" s="477" t="s">
        <v>617</v>
      </c>
      <c r="P128" s="477" t="s">
        <v>617</v>
      </c>
      <c r="Q128" s="480" t="s">
        <v>617</v>
      </c>
      <c r="R128" s="480" t="s">
        <v>96</v>
      </c>
    </row>
    <row r="129" spans="1:18" s="411" customFormat="1" ht="84">
      <c r="A129" s="421">
        <v>122</v>
      </c>
      <c r="B129" s="484" t="s">
        <v>632</v>
      </c>
      <c r="C129" s="477">
        <v>8</v>
      </c>
      <c r="D129" s="477">
        <v>1</v>
      </c>
      <c r="E129" s="477">
        <v>5</v>
      </c>
      <c r="F129" s="486">
        <v>39563</v>
      </c>
      <c r="G129" s="477" t="s">
        <v>836</v>
      </c>
      <c r="H129" s="480" t="s">
        <v>838</v>
      </c>
      <c r="I129" s="480" t="s">
        <v>177</v>
      </c>
      <c r="J129" s="477">
        <v>100</v>
      </c>
      <c r="K129" s="480" t="s">
        <v>617</v>
      </c>
      <c r="L129" s="481">
        <f>348500+662150+662150</f>
        <v>1672800</v>
      </c>
      <c r="M129" s="507">
        <f t="shared" si="9"/>
        <v>1449983.04</v>
      </c>
      <c r="N129" s="500">
        <f t="shared" si="10"/>
        <v>222816.95999999996</v>
      </c>
      <c r="O129" s="477" t="s">
        <v>617</v>
      </c>
      <c r="P129" s="477" t="s">
        <v>617</v>
      </c>
      <c r="Q129" s="480" t="s">
        <v>617</v>
      </c>
      <c r="R129" s="480" t="s">
        <v>96</v>
      </c>
    </row>
    <row r="130" spans="1:18" s="411" customFormat="1" ht="84">
      <c r="A130" s="421">
        <v>123</v>
      </c>
      <c r="B130" s="503" t="s">
        <v>633</v>
      </c>
      <c r="C130" s="477">
        <v>8</v>
      </c>
      <c r="D130" s="477">
        <v>1</v>
      </c>
      <c r="E130" s="477">
        <v>5</v>
      </c>
      <c r="F130" s="486">
        <v>39563</v>
      </c>
      <c r="G130" s="477" t="s">
        <v>837</v>
      </c>
      <c r="H130" s="480" t="s">
        <v>838</v>
      </c>
      <c r="I130" s="480" t="s">
        <v>177</v>
      </c>
      <c r="J130" s="477">
        <v>80</v>
      </c>
      <c r="K130" s="480" t="s">
        <v>617</v>
      </c>
      <c r="L130" s="481">
        <v>855472</v>
      </c>
      <c r="M130" s="507">
        <f t="shared" si="9"/>
        <v>741523.1296000001</v>
      </c>
      <c r="N130" s="500">
        <f t="shared" si="10"/>
        <v>113948.8703999999</v>
      </c>
      <c r="O130" s="477" t="s">
        <v>617</v>
      </c>
      <c r="P130" s="477" t="s">
        <v>617</v>
      </c>
      <c r="Q130" s="480" t="s">
        <v>617</v>
      </c>
      <c r="R130" s="480" t="s">
        <v>96</v>
      </c>
    </row>
    <row r="131" spans="1:18" s="411" customFormat="1" ht="84">
      <c r="A131" s="421">
        <v>124</v>
      </c>
      <c r="B131" s="503" t="s">
        <v>635</v>
      </c>
      <c r="C131" s="477">
        <v>8</v>
      </c>
      <c r="D131" s="477">
        <v>1</v>
      </c>
      <c r="E131" s="477">
        <v>5</v>
      </c>
      <c r="F131" s="486">
        <v>39563</v>
      </c>
      <c r="G131" s="477" t="s">
        <v>837</v>
      </c>
      <c r="H131" s="480" t="s">
        <v>838</v>
      </c>
      <c r="I131" s="480" t="s">
        <v>177</v>
      </c>
      <c r="J131" s="477">
        <v>80</v>
      </c>
      <c r="K131" s="480" t="s">
        <v>617</v>
      </c>
      <c r="L131" s="481">
        <v>255968</v>
      </c>
      <c r="M131" s="507">
        <f t="shared" si="9"/>
        <v>221873.06240000002</v>
      </c>
      <c r="N131" s="500">
        <f t="shared" si="10"/>
        <v>34094.937599999976</v>
      </c>
      <c r="O131" s="477" t="s">
        <v>617</v>
      </c>
      <c r="P131" s="477" t="s">
        <v>617</v>
      </c>
      <c r="Q131" s="480" t="s">
        <v>617</v>
      </c>
      <c r="R131" s="480" t="s">
        <v>96</v>
      </c>
    </row>
    <row r="132" spans="1:18" s="411" customFormat="1" ht="84">
      <c r="A132" s="421">
        <v>125</v>
      </c>
      <c r="B132" s="524" t="s">
        <v>787</v>
      </c>
      <c r="C132" s="477">
        <v>8</v>
      </c>
      <c r="D132" s="477">
        <v>1</v>
      </c>
      <c r="E132" s="477">
        <v>2</v>
      </c>
      <c r="F132" s="486">
        <v>39538</v>
      </c>
      <c r="G132" s="477" t="s">
        <v>789</v>
      </c>
      <c r="H132" s="480" t="s">
        <v>788</v>
      </c>
      <c r="I132" s="480" t="s">
        <v>646</v>
      </c>
      <c r="J132" s="480" t="s">
        <v>617</v>
      </c>
      <c r="K132" s="480" t="s">
        <v>617</v>
      </c>
      <c r="L132" s="481">
        <f>1416500+255000</f>
        <v>1671500</v>
      </c>
      <c r="M132" s="507">
        <f t="shared" si="9"/>
        <v>1448856.2</v>
      </c>
      <c r="N132" s="500">
        <f>L132-M132</f>
        <v>222643.80000000005</v>
      </c>
      <c r="O132" s="477" t="s">
        <v>617</v>
      </c>
      <c r="P132" s="477" t="s">
        <v>617</v>
      </c>
      <c r="Q132" s="480" t="s">
        <v>617</v>
      </c>
      <c r="R132" s="477" t="s">
        <v>96</v>
      </c>
    </row>
    <row r="133" spans="1:18" s="476" customFormat="1" ht="63">
      <c r="A133" s="421">
        <v>126</v>
      </c>
      <c r="B133" s="396" t="s">
        <v>0</v>
      </c>
      <c r="C133" s="548">
        <v>9</v>
      </c>
      <c r="D133" s="395">
        <v>1</v>
      </c>
      <c r="E133" s="465" t="s">
        <v>617</v>
      </c>
      <c r="F133" s="570">
        <v>39366</v>
      </c>
      <c r="G133" s="570">
        <v>39366</v>
      </c>
      <c r="H133" s="395" t="s">
        <v>1242</v>
      </c>
      <c r="I133" s="395" t="s">
        <v>37</v>
      </c>
      <c r="J133" s="395" t="s">
        <v>627</v>
      </c>
      <c r="K133" s="395" t="s">
        <v>627</v>
      </c>
      <c r="L133" s="472" t="s">
        <v>617</v>
      </c>
      <c r="M133" s="593" t="s">
        <v>617</v>
      </c>
      <c r="N133" s="593" t="s">
        <v>617</v>
      </c>
      <c r="O133" s="593" t="s">
        <v>617</v>
      </c>
      <c r="P133" s="593" t="s">
        <v>617</v>
      </c>
      <c r="Q133" s="593" t="s">
        <v>617</v>
      </c>
      <c r="R133" s="597" t="s">
        <v>96</v>
      </c>
    </row>
    <row r="134" spans="1:18" s="411" customFormat="1" ht="84">
      <c r="A134" s="421">
        <v>127</v>
      </c>
      <c r="B134" s="525" t="s">
        <v>850</v>
      </c>
      <c r="C134" s="477">
        <v>9</v>
      </c>
      <c r="D134" s="477">
        <v>1</v>
      </c>
      <c r="E134" s="477">
        <v>5</v>
      </c>
      <c r="F134" s="486">
        <v>39163</v>
      </c>
      <c r="G134" s="526" t="s">
        <v>846</v>
      </c>
      <c r="H134" s="480" t="s">
        <v>849</v>
      </c>
      <c r="I134" s="480" t="s">
        <v>848</v>
      </c>
      <c r="J134" s="480" t="s">
        <v>617</v>
      </c>
      <c r="K134" s="480" t="s">
        <v>617</v>
      </c>
      <c r="L134" s="481">
        <f>900000+1350000</f>
        <v>2250000</v>
      </c>
      <c r="M134" s="507">
        <f t="shared" si="9"/>
        <v>1950300.0000000002</v>
      </c>
      <c r="N134" s="500">
        <f t="shared" si="10"/>
        <v>299699.99999999977</v>
      </c>
      <c r="O134" s="477" t="s">
        <v>617</v>
      </c>
      <c r="P134" s="477" t="s">
        <v>617</v>
      </c>
      <c r="Q134" s="480" t="s">
        <v>617</v>
      </c>
      <c r="R134" s="477" t="s">
        <v>96</v>
      </c>
    </row>
    <row r="135" spans="1:18" s="411" customFormat="1" ht="84">
      <c r="A135" s="421">
        <v>128</v>
      </c>
      <c r="B135" s="527" t="s">
        <v>636</v>
      </c>
      <c r="C135" s="477">
        <v>9</v>
      </c>
      <c r="D135" s="477">
        <v>1</v>
      </c>
      <c r="E135" s="477">
        <v>5</v>
      </c>
      <c r="F135" s="486">
        <v>39238</v>
      </c>
      <c r="G135" s="477" t="s">
        <v>844</v>
      </c>
      <c r="H135" s="480" t="s">
        <v>845</v>
      </c>
      <c r="I135" s="480" t="s">
        <v>847</v>
      </c>
      <c r="J135" s="480" t="s">
        <v>617</v>
      </c>
      <c r="K135" s="480" t="s">
        <v>617</v>
      </c>
      <c r="L135" s="481">
        <v>1170000</v>
      </c>
      <c r="M135" s="507">
        <f t="shared" si="9"/>
        <v>1014156.0000000001</v>
      </c>
      <c r="N135" s="500">
        <f t="shared" si="10"/>
        <v>155843.99999999988</v>
      </c>
      <c r="O135" s="477" t="s">
        <v>617</v>
      </c>
      <c r="P135" s="477" t="s">
        <v>617</v>
      </c>
      <c r="Q135" s="480" t="s">
        <v>617</v>
      </c>
      <c r="R135" s="477" t="s">
        <v>96</v>
      </c>
    </row>
    <row r="136" spans="1:18" s="411" customFormat="1" ht="105">
      <c r="A136" s="421">
        <v>129</v>
      </c>
      <c r="B136" s="484" t="s">
        <v>637</v>
      </c>
      <c r="C136" s="477">
        <v>9</v>
      </c>
      <c r="D136" s="477">
        <v>1</v>
      </c>
      <c r="E136" s="477" t="s">
        <v>617</v>
      </c>
      <c r="F136" s="486">
        <v>39339</v>
      </c>
      <c r="G136" s="477" t="s">
        <v>855</v>
      </c>
      <c r="H136" s="480" t="s">
        <v>889</v>
      </c>
      <c r="I136" s="480" t="s">
        <v>856</v>
      </c>
      <c r="J136" s="477">
        <v>5</v>
      </c>
      <c r="K136" s="477">
        <v>5</v>
      </c>
      <c r="L136" s="481">
        <v>360000</v>
      </c>
      <c r="M136" s="507">
        <f t="shared" si="9"/>
        <v>312048.00000000006</v>
      </c>
      <c r="N136" s="500">
        <f t="shared" si="10"/>
        <v>47951.99999999994</v>
      </c>
      <c r="O136" s="477" t="s">
        <v>617</v>
      </c>
      <c r="P136" s="477" t="s">
        <v>617</v>
      </c>
      <c r="Q136" s="480" t="s">
        <v>617</v>
      </c>
      <c r="R136" s="477" t="s">
        <v>96</v>
      </c>
    </row>
    <row r="137" spans="1:18" s="411" customFormat="1" ht="63">
      <c r="A137" s="421">
        <v>130</v>
      </c>
      <c r="B137" s="525" t="s">
        <v>648</v>
      </c>
      <c r="C137" s="477">
        <v>9</v>
      </c>
      <c r="D137" s="477">
        <v>1</v>
      </c>
      <c r="E137" s="477" t="s">
        <v>627</v>
      </c>
      <c r="F137" s="486">
        <v>39147</v>
      </c>
      <c r="G137" s="477" t="s">
        <v>652</v>
      </c>
      <c r="H137" s="480" t="s">
        <v>650</v>
      </c>
      <c r="I137" s="480" t="s">
        <v>650</v>
      </c>
      <c r="J137" s="480">
        <v>18</v>
      </c>
      <c r="K137" s="480">
        <v>60</v>
      </c>
      <c r="L137" s="481">
        <v>528000</v>
      </c>
      <c r="M137" s="507">
        <f t="shared" si="9"/>
        <v>457670.4</v>
      </c>
      <c r="N137" s="500">
        <f t="shared" si="10"/>
        <v>70329.59999999998</v>
      </c>
      <c r="O137" s="477" t="s">
        <v>617</v>
      </c>
      <c r="P137" s="477" t="s">
        <v>617</v>
      </c>
      <c r="Q137" s="480" t="s">
        <v>617</v>
      </c>
      <c r="R137" s="477" t="s">
        <v>96</v>
      </c>
    </row>
    <row r="138" spans="1:18" s="411" customFormat="1" ht="63">
      <c r="A138" s="421">
        <v>131</v>
      </c>
      <c r="B138" s="525" t="s">
        <v>649</v>
      </c>
      <c r="C138" s="477">
        <v>9</v>
      </c>
      <c r="D138" s="477">
        <v>1</v>
      </c>
      <c r="E138" s="477" t="s">
        <v>627</v>
      </c>
      <c r="F138" s="486">
        <v>39427</v>
      </c>
      <c r="G138" s="477" t="s">
        <v>653</v>
      </c>
      <c r="H138" s="480" t="s">
        <v>651</v>
      </c>
      <c r="I138" s="480" t="s">
        <v>651</v>
      </c>
      <c r="J138" s="480">
        <v>15</v>
      </c>
      <c r="K138" s="480">
        <v>60</v>
      </c>
      <c r="L138" s="481">
        <v>418000</v>
      </c>
      <c r="M138" s="507">
        <f t="shared" si="9"/>
        <v>362322.4</v>
      </c>
      <c r="N138" s="500">
        <f t="shared" si="10"/>
        <v>55677.59999999998</v>
      </c>
      <c r="O138" s="477" t="s">
        <v>617</v>
      </c>
      <c r="P138" s="477" t="s">
        <v>617</v>
      </c>
      <c r="Q138" s="480" t="s">
        <v>617</v>
      </c>
      <c r="R138" s="477" t="s">
        <v>96</v>
      </c>
    </row>
    <row r="139" spans="1:18" s="411" customFormat="1" ht="63">
      <c r="A139" s="421">
        <v>132</v>
      </c>
      <c r="B139" s="523" t="s">
        <v>654</v>
      </c>
      <c r="C139" s="477">
        <v>9</v>
      </c>
      <c r="D139" s="477">
        <v>1</v>
      </c>
      <c r="E139" s="477" t="s">
        <v>617</v>
      </c>
      <c r="F139" s="486">
        <v>39400</v>
      </c>
      <c r="G139" s="477" t="s">
        <v>790</v>
      </c>
      <c r="H139" s="480" t="s">
        <v>791</v>
      </c>
      <c r="I139" s="480" t="s">
        <v>791</v>
      </c>
      <c r="J139" s="480" t="s">
        <v>617</v>
      </c>
      <c r="K139" s="480" t="s">
        <v>617</v>
      </c>
      <c r="L139" s="501" t="s">
        <v>617</v>
      </c>
      <c r="M139" s="501" t="s">
        <v>617</v>
      </c>
      <c r="N139" s="501" t="s">
        <v>617</v>
      </c>
      <c r="O139" s="477" t="s">
        <v>617</v>
      </c>
      <c r="P139" s="477" t="s">
        <v>617</v>
      </c>
      <c r="Q139" s="480" t="s">
        <v>617</v>
      </c>
      <c r="R139" s="477" t="s">
        <v>96</v>
      </c>
    </row>
    <row r="140" spans="1:18" s="411" customFormat="1" ht="63">
      <c r="A140" s="421">
        <v>133</v>
      </c>
      <c r="B140" s="525" t="s">
        <v>638</v>
      </c>
      <c r="C140" s="477">
        <v>9</v>
      </c>
      <c r="D140" s="477">
        <v>1</v>
      </c>
      <c r="E140" s="477" t="s">
        <v>617</v>
      </c>
      <c r="F140" s="486">
        <v>39446</v>
      </c>
      <c r="G140" s="477" t="s">
        <v>792</v>
      </c>
      <c r="H140" s="480" t="s">
        <v>889</v>
      </c>
      <c r="I140" s="517" t="s">
        <v>178</v>
      </c>
      <c r="J140" s="480" t="s">
        <v>617</v>
      </c>
      <c r="K140" s="480" t="s">
        <v>617</v>
      </c>
      <c r="L140" s="481">
        <v>2850000</v>
      </c>
      <c r="M140" s="507">
        <f t="shared" si="9"/>
        <v>2470380.0000000005</v>
      </c>
      <c r="N140" s="500">
        <f t="shared" si="10"/>
        <v>379619.99999999953</v>
      </c>
      <c r="O140" s="477" t="s">
        <v>617</v>
      </c>
      <c r="P140" s="477" t="s">
        <v>617</v>
      </c>
      <c r="Q140" s="480" t="s">
        <v>617</v>
      </c>
      <c r="R140" s="477" t="s">
        <v>96</v>
      </c>
    </row>
    <row r="141" spans="1:18" s="411" customFormat="1" ht="63">
      <c r="A141" s="421">
        <v>134</v>
      </c>
      <c r="B141" s="525" t="s">
        <v>639</v>
      </c>
      <c r="C141" s="477">
        <v>9</v>
      </c>
      <c r="D141" s="477">
        <v>1</v>
      </c>
      <c r="E141" s="477" t="s">
        <v>617</v>
      </c>
      <c r="F141" s="486">
        <v>39196</v>
      </c>
      <c r="G141" s="477" t="s">
        <v>793</v>
      </c>
      <c r="H141" s="480" t="s">
        <v>889</v>
      </c>
      <c r="I141" s="517" t="s">
        <v>178</v>
      </c>
      <c r="J141" s="480" t="s">
        <v>617</v>
      </c>
      <c r="K141" s="480" t="s">
        <v>617</v>
      </c>
      <c r="L141" s="500">
        <v>5967000</v>
      </c>
      <c r="M141" s="507">
        <f t="shared" si="9"/>
        <v>5172195.600000001</v>
      </c>
      <c r="N141" s="500">
        <f t="shared" si="10"/>
        <v>794804.3999999994</v>
      </c>
      <c r="O141" s="477" t="s">
        <v>617</v>
      </c>
      <c r="P141" s="477" t="s">
        <v>617</v>
      </c>
      <c r="Q141" s="480" t="s">
        <v>617</v>
      </c>
      <c r="R141" s="477" t="s">
        <v>96</v>
      </c>
    </row>
    <row r="142" spans="1:18" s="411" customFormat="1" ht="168">
      <c r="A142" s="421">
        <v>135</v>
      </c>
      <c r="B142" s="485" t="s">
        <v>641</v>
      </c>
      <c r="C142" s="477">
        <v>9</v>
      </c>
      <c r="D142" s="477">
        <v>1</v>
      </c>
      <c r="E142" s="477" t="s">
        <v>617</v>
      </c>
      <c r="F142" s="486">
        <v>39101</v>
      </c>
      <c r="G142" s="477" t="s">
        <v>657</v>
      </c>
      <c r="H142" s="480" t="s">
        <v>613</v>
      </c>
      <c r="I142" s="480" t="s">
        <v>658</v>
      </c>
      <c r="J142" s="477">
        <v>10</v>
      </c>
      <c r="K142" s="477">
        <v>10</v>
      </c>
      <c r="L142" s="481">
        <v>1282500</v>
      </c>
      <c r="M142" s="507">
        <f t="shared" si="9"/>
        <v>1111671.0000000002</v>
      </c>
      <c r="N142" s="500">
        <f t="shared" si="10"/>
        <v>170828.99999999977</v>
      </c>
      <c r="O142" s="477" t="s">
        <v>617</v>
      </c>
      <c r="P142" s="477" t="s">
        <v>617</v>
      </c>
      <c r="Q142" s="480" t="s">
        <v>617</v>
      </c>
      <c r="R142" s="477" t="s">
        <v>96</v>
      </c>
    </row>
    <row r="143" spans="1:18" s="411" customFormat="1" ht="63">
      <c r="A143" s="421">
        <v>136</v>
      </c>
      <c r="B143" s="523" t="s">
        <v>640</v>
      </c>
      <c r="C143" s="477">
        <v>9</v>
      </c>
      <c r="D143" s="477">
        <v>1</v>
      </c>
      <c r="E143" s="477" t="s">
        <v>627</v>
      </c>
      <c r="F143" s="486">
        <v>39227</v>
      </c>
      <c r="G143" s="528" t="s">
        <v>832</v>
      </c>
      <c r="H143" s="480" t="s">
        <v>889</v>
      </c>
      <c r="I143" s="480" t="s">
        <v>833</v>
      </c>
      <c r="J143" s="480" t="s">
        <v>617</v>
      </c>
      <c r="K143" s="480" t="s">
        <v>617</v>
      </c>
      <c r="L143" s="481">
        <v>1600000</v>
      </c>
      <c r="M143" s="507">
        <f t="shared" si="9"/>
        <v>1386880</v>
      </c>
      <c r="N143" s="500">
        <f t="shared" si="10"/>
        <v>213120</v>
      </c>
      <c r="O143" s="477" t="s">
        <v>617</v>
      </c>
      <c r="P143" s="477" t="s">
        <v>617</v>
      </c>
      <c r="Q143" s="516">
        <v>90</v>
      </c>
      <c r="R143" s="477" t="s">
        <v>96</v>
      </c>
    </row>
    <row r="144" spans="1:18" s="411" customFormat="1" ht="63">
      <c r="A144" s="421">
        <v>137</v>
      </c>
      <c r="B144" s="523" t="s">
        <v>647</v>
      </c>
      <c r="C144" s="477">
        <v>9</v>
      </c>
      <c r="D144" s="477">
        <v>1</v>
      </c>
      <c r="E144" s="477" t="s">
        <v>627</v>
      </c>
      <c r="F144" s="486">
        <v>39335</v>
      </c>
      <c r="G144" s="477" t="s">
        <v>783</v>
      </c>
      <c r="H144" s="480" t="s">
        <v>889</v>
      </c>
      <c r="I144" s="480" t="s">
        <v>842</v>
      </c>
      <c r="J144" s="480" t="s">
        <v>617</v>
      </c>
      <c r="K144" s="480" t="s">
        <v>617</v>
      </c>
      <c r="L144" s="481">
        <f>1214392.5+269865</f>
        <v>1484257.5</v>
      </c>
      <c r="M144" s="507">
        <f t="shared" si="9"/>
        <v>1286554.401</v>
      </c>
      <c r="N144" s="500">
        <f t="shared" si="10"/>
        <v>197703.09899999993</v>
      </c>
      <c r="O144" s="477" t="s">
        <v>617</v>
      </c>
      <c r="P144" s="477" t="s">
        <v>617</v>
      </c>
      <c r="Q144" s="480" t="s">
        <v>617</v>
      </c>
      <c r="R144" s="477" t="s">
        <v>96</v>
      </c>
    </row>
    <row r="145" spans="1:18" s="411" customFormat="1" ht="63">
      <c r="A145" s="421">
        <v>138</v>
      </c>
      <c r="B145" s="529" t="s">
        <v>655</v>
      </c>
      <c r="C145" s="477">
        <v>9</v>
      </c>
      <c r="D145" s="477">
        <v>1</v>
      </c>
      <c r="E145" s="477" t="s">
        <v>627</v>
      </c>
      <c r="F145" s="486">
        <v>39650</v>
      </c>
      <c r="G145" s="477" t="s">
        <v>828</v>
      </c>
      <c r="H145" s="480" t="s">
        <v>829</v>
      </c>
      <c r="I145" s="480" t="s">
        <v>829</v>
      </c>
      <c r="J145" s="480" t="s">
        <v>617</v>
      </c>
      <c r="K145" s="480" t="s">
        <v>617</v>
      </c>
      <c r="L145" s="481">
        <v>1377000</v>
      </c>
      <c r="M145" s="507">
        <f t="shared" si="9"/>
        <v>1193583.6</v>
      </c>
      <c r="N145" s="500">
        <f t="shared" si="10"/>
        <v>183416.3999999999</v>
      </c>
      <c r="O145" s="477" t="s">
        <v>617</v>
      </c>
      <c r="P145" s="477" t="s">
        <v>617</v>
      </c>
      <c r="Q145" s="480" t="s">
        <v>617</v>
      </c>
      <c r="R145" s="477" t="s">
        <v>96</v>
      </c>
    </row>
    <row r="146" spans="1:18" s="411" customFormat="1" ht="84">
      <c r="A146" s="421">
        <v>139</v>
      </c>
      <c r="B146" s="529" t="s">
        <v>827</v>
      </c>
      <c r="C146" s="477">
        <v>9</v>
      </c>
      <c r="D146" s="477">
        <v>1</v>
      </c>
      <c r="E146" s="477" t="s">
        <v>627</v>
      </c>
      <c r="F146" s="486">
        <v>39707</v>
      </c>
      <c r="G146" s="477" t="s">
        <v>830</v>
      </c>
      <c r="H146" s="480" t="s">
        <v>831</v>
      </c>
      <c r="I146" s="480" t="s">
        <v>831</v>
      </c>
      <c r="J146" s="480" t="s">
        <v>617</v>
      </c>
      <c r="K146" s="480" t="s">
        <v>617</v>
      </c>
      <c r="L146" s="480" t="s">
        <v>617</v>
      </c>
      <c r="M146" s="480" t="s">
        <v>617</v>
      </c>
      <c r="N146" s="480" t="s">
        <v>617</v>
      </c>
      <c r="O146" s="477" t="s">
        <v>617</v>
      </c>
      <c r="P146" s="477" t="s">
        <v>617</v>
      </c>
      <c r="Q146" s="480" t="s">
        <v>617</v>
      </c>
      <c r="R146" s="477" t="s">
        <v>96</v>
      </c>
    </row>
    <row r="147" spans="1:18" s="411" customFormat="1" ht="84">
      <c r="A147" s="421">
        <v>140</v>
      </c>
      <c r="B147" s="529" t="s">
        <v>511</v>
      </c>
      <c r="C147" s="477">
        <v>9</v>
      </c>
      <c r="D147" s="477">
        <v>1</v>
      </c>
      <c r="E147" s="477" t="s">
        <v>627</v>
      </c>
      <c r="F147" s="486">
        <v>39247</v>
      </c>
      <c r="G147" s="486">
        <v>39247</v>
      </c>
      <c r="H147" s="480" t="s">
        <v>613</v>
      </c>
      <c r="I147" s="480" t="s">
        <v>517</v>
      </c>
      <c r="J147" s="480" t="s">
        <v>617</v>
      </c>
      <c r="K147" s="480" t="s">
        <v>617</v>
      </c>
      <c r="L147" s="481">
        <f>25000+20000</f>
        <v>45000</v>
      </c>
      <c r="M147" s="507">
        <f>L147*86.68/100</f>
        <v>39006.00000000001</v>
      </c>
      <c r="N147" s="500">
        <f>L147-M147</f>
        <v>5993.999999999993</v>
      </c>
      <c r="O147" s="477" t="s">
        <v>617</v>
      </c>
      <c r="P147" s="477" t="s">
        <v>617</v>
      </c>
      <c r="Q147" s="480" t="s">
        <v>617</v>
      </c>
      <c r="R147" s="477" t="s">
        <v>96</v>
      </c>
    </row>
    <row r="148" spans="1:18" s="411" customFormat="1" ht="84">
      <c r="A148" s="421">
        <v>141</v>
      </c>
      <c r="B148" s="529" t="s">
        <v>512</v>
      </c>
      <c r="C148" s="477">
        <v>9</v>
      </c>
      <c r="D148" s="477">
        <v>1</v>
      </c>
      <c r="E148" s="477" t="s">
        <v>627</v>
      </c>
      <c r="F148" s="486">
        <v>39693</v>
      </c>
      <c r="G148" s="486">
        <v>39693</v>
      </c>
      <c r="H148" s="480" t="s">
        <v>613</v>
      </c>
      <c r="I148" s="480" t="s">
        <v>518</v>
      </c>
      <c r="J148" s="480" t="s">
        <v>617</v>
      </c>
      <c r="K148" s="480" t="s">
        <v>617</v>
      </c>
      <c r="L148" s="481">
        <f>8500</f>
        <v>8500</v>
      </c>
      <c r="M148" s="507">
        <f>L148*86.68/100</f>
        <v>7367.8</v>
      </c>
      <c r="N148" s="500">
        <f>L148-M148</f>
        <v>1132.1999999999998</v>
      </c>
      <c r="O148" s="477" t="s">
        <v>617</v>
      </c>
      <c r="P148" s="477" t="s">
        <v>617</v>
      </c>
      <c r="Q148" s="480" t="s">
        <v>617</v>
      </c>
      <c r="R148" s="477" t="s">
        <v>96</v>
      </c>
    </row>
    <row r="149" spans="1:18" s="411" customFormat="1" ht="105">
      <c r="A149" s="421">
        <v>142</v>
      </c>
      <c r="B149" s="529" t="s">
        <v>513</v>
      </c>
      <c r="C149" s="477">
        <v>9</v>
      </c>
      <c r="D149" s="477">
        <v>1</v>
      </c>
      <c r="E149" s="477" t="s">
        <v>627</v>
      </c>
      <c r="F149" s="486">
        <v>39693</v>
      </c>
      <c r="G149" s="486">
        <v>39693</v>
      </c>
      <c r="H149" s="480" t="s">
        <v>613</v>
      </c>
      <c r="I149" s="480" t="s">
        <v>519</v>
      </c>
      <c r="J149" s="480" t="s">
        <v>617</v>
      </c>
      <c r="K149" s="480" t="s">
        <v>617</v>
      </c>
      <c r="L149" s="481">
        <f>8500</f>
        <v>8500</v>
      </c>
      <c r="M149" s="507">
        <f>L149*86.68/100</f>
        <v>7367.8</v>
      </c>
      <c r="N149" s="500">
        <f>L149-M149</f>
        <v>1132.1999999999998</v>
      </c>
      <c r="O149" s="477" t="s">
        <v>617</v>
      </c>
      <c r="P149" s="477" t="s">
        <v>617</v>
      </c>
      <c r="Q149" s="480" t="s">
        <v>617</v>
      </c>
      <c r="R149" s="477" t="s">
        <v>96</v>
      </c>
    </row>
    <row r="150" spans="1:18" s="411" customFormat="1" ht="63">
      <c r="A150" s="421">
        <v>143</v>
      </c>
      <c r="B150" s="485" t="s">
        <v>180</v>
      </c>
      <c r="C150" s="477">
        <v>10</v>
      </c>
      <c r="D150" s="477" t="s">
        <v>617</v>
      </c>
      <c r="E150" s="477">
        <v>1</v>
      </c>
      <c r="F150" s="486">
        <v>39521</v>
      </c>
      <c r="G150" s="477" t="s">
        <v>784</v>
      </c>
      <c r="H150" s="480" t="s">
        <v>786</v>
      </c>
      <c r="I150" s="480" t="s">
        <v>785</v>
      </c>
      <c r="J150" s="480" t="s">
        <v>617</v>
      </c>
      <c r="K150" s="480" t="s">
        <v>617</v>
      </c>
      <c r="L150" s="481">
        <v>100000</v>
      </c>
      <c r="M150" s="507">
        <f>L150*86.68/100</f>
        <v>86680</v>
      </c>
      <c r="N150" s="500">
        <f>L150-M150</f>
        <v>13320</v>
      </c>
      <c r="O150" s="477" t="s">
        <v>617</v>
      </c>
      <c r="P150" s="477" t="s">
        <v>617</v>
      </c>
      <c r="Q150" s="480" t="s">
        <v>617</v>
      </c>
      <c r="R150" s="477" t="s">
        <v>96</v>
      </c>
    </row>
    <row r="151" spans="1:18" s="411" customFormat="1" ht="126">
      <c r="A151" s="421">
        <v>144</v>
      </c>
      <c r="B151" s="485" t="s">
        <v>634</v>
      </c>
      <c r="C151" s="477">
        <v>10</v>
      </c>
      <c r="D151" s="477" t="s">
        <v>627</v>
      </c>
      <c r="E151" s="477">
        <v>1</v>
      </c>
      <c r="F151" s="479">
        <v>39443</v>
      </c>
      <c r="G151" s="479">
        <v>39443</v>
      </c>
      <c r="H151" s="480" t="s">
        <v>774</v>
      </c>
      <c r="I151" s="480" t="s">
        <v>774</v>
      </c>
      <c r="J151" s="480" t="s">
        <v>617</v>
      </c>
      <c r="K151" s="480" t="s">
        <v>617</v>
      </c>
      <c r="L151" s="480" t="s">
        <v>617</v>
      </c>
      <c r="M151" s="480" t="s">
        <v>617</v>
      </c>
      <c r="N151" s="480" t="s">
        <v>617</v>
      </c>
      <c r="O151" s="480" t="s">
        <v>617</v>
      </c>
      <c r="P151" s="480" t="s">
        <v>617</v>
      </c>
      <c r="Q151" s="480" t="s">
        <v>617</v>
      </c>
      <c r="R151" s="480" t="s">
        <v>617</v>
      </c>
    </row>
    <row r="152" spans="1:18" s="411" customFormat="1" ht="84">
      <c r="A152" s="421">
        <v>145</v>
      </c>
      <c r="B152" s="485" t="s">
        <v>765</v>
      </c>
      <c r="C152" s="477">
        <v>10</v>
      </c>
      <c r="D152" s="477" t="s">
        <v>627</v>
      </c>
      <c r="E152" s="477">
        <v>1</v>
      </c>
      <c r="F152" s="486">
        <v>39619</v>
      </c>
      <c r="G152" s="486">
        <v>39619</v>
      </c>
      <c r="H152" s="480" t="s">
        <v>770</v>
      </c>
      <c r="I152" s="480" t="s">
        <v>770</v>
      </c>
      <c r="J152" s="480" t="s">
        <v>617</v>
      </c>
      <c r="K152" s="480" t="s">
        <v>617</v>
      </c>
      <c r="L152" s="480" t="s">
        <v>617</v>
      </c>
      <c r="M152" s="480" t="s">
        <v>617</v>
      </c>
      <c r="N152" s="480" t="s">
        <v>617</v>
      </c>
      <c r="O152" s="480" t="s">
        <v>617</v>
      </c>
      <c r="P152" s="480" t="s">
        <v>617</v>
      </c>
      <c r="Q152" s="480" t="s">
        <v>617</v>
      </c>
      <c r="R152" s="480" t="s">
        <v>617</v>
      </c>
    </row>
    <row r="153" spans="1:18" s="411" customFormat="1" ht="84">
      <c r="A153" s="421">
        <v>146</v>
      </c>
      <c r="B153" s="485" t="s">
        <v>772</v>
      </c>
      <c r="C153" s="477">
        <v>10</v>
      </c>
      <c r="D153" s="477" t="s">
        <v>627</v>
      </c>
      <c r="E153" s="477">
        <v>1</v>
      </c>
      <c r="F153" s="486">
        <v>39717</v>
      </c>
      <c r="G153" s="486">
        <v>39721</v>
      </c>
      <c r="H153" s="480" t="s">
        <v>773</v>
      </c>
      <c r="I153" s="480" t="s">
        <v>773</v>
      </c>
      <c r="J153" s="480" t="s">
        <v>617</v>
      </c>
      <c r="K153" s="480" t="s">
        <v>617</v>
      </c>
      <c r="L153" s="480" t="s">
        <v>617</v>
      </c>
      <c r="M153" s="480" t="s">
        <v>617</v>
      </c>
      <c r="N153" s="480" t="s">
        <v>617</v>
      </c>
      <c r="O153" s="480" t="s">
        <v>617</v>
      </c>
      <c r="P153" s="480" t="s">
        <v>617</v>
      </c>
      <c r="Q153" s="480" t="s">
        <v>617</v>
      </c>
      <c r="R153" s="480" t="s">
        <v>617</v>
      </c>
    </row>
    <row r="154" spans="1:18" s="411" customFormat="1" ht="63">
      <c r="A154" s="421">
        <v>147</v>
      </c>
      <c r="B154" s="530" t="s">
        <v>520</v>
      </c>
      <c r="C154" s="477">
        <v>10</v>
      </c>
      <c r="D154" s="477">
        <v>1</v>
      </c>
      <c r="E154" s="477" t="s">
        <v>617</v>
      </c>
      <c r="F154" s="486">
        <v>39356</v>
      </c>
      <c r="G154" s="479" t="s">
        <v>574</v>
      </c>
      <c r="H154" s="480" t="s">
        <v>521</v>
      </c>
      <c r="I154" s="480" t="s">
        <v>521</v>
      </c>
      <c r="J154" s="480" t="s">
        <v>617</v>
      </c>
      <c r="K154" s="480" t="s">
        <v>617</v>
      </c>
      <c r="L154" s="481">
        <f>1230211+46415+22223.25</f>
        <v>1298849.25</v>
      </c>
      <c r="M154" s="507">
        <f>L154-N154</f>
        <v>1279046</v>
      </c>
      <c r="N154" s="500">
        <f>10660+6183+2960.25</f>
        <v>19803.25</v>
      </c>
      <c r="O154" s="480" t="s">
        <v>617</v>
      </c>
      <c r="P154" s="480" t="s">
        <v>617</v>
      </c>
      <c r="Q154" s="480" t="s">
        <v>617</v>
      </c>
      <c r="R154" s="477" t="s">
        <v>96</v>
      </c>
    </row>
    <row r="155" spans="1:18" s="411" customFormat="1" ht="84">
      <c r="A155" s="421">
        <v>148</v>
      </c>
      <c r="B155" s="485" t="s">
        <v>505</v>
      </c>
      <c r="C155" s="477">
        <v>10</v>
      </c>
      <c r="D155" s="477" t="s">
        <v>627</v>
      </c>
      <c r="E155" s="477">
        <v>1</v>
      </c>
      <c r="F155" s="479">
        <v>39679</v>
      </c>
      <c r="G155" s="479">
        <v>39685</v>
      </c>
      <c r="H155" s="480" t="s">
        <v>1136</v>
      </c>
      <c r="I155" s="480" t="s">
        <v>1137</v>
      </c>
      <c r="J155" s="480" t="s">
        <v>617</v>
      </c>
      <c r="K155" s="480" t="s">
        <v>617</v>
      </c>
      <c r="L155" s="480" t="s">
        <v>617</v>
      </c>
      <c r="M155" s="480" t="s">
        <v>617</v>
      </c>
      <c r="N155" s="480" t="s">
        <v>617</v>
      </c>
      <c r="O155" s="480" t="s">
        <v>617</v>
      </c>
      <c r="P155" s="480" t="s">
        <v>617</v>
      </c>
      <c r="Q155" s="480" t="s">
        <v>617</v>
      </c>
      <c r="R155" s="480" t="s">
        <v>617</v>
      </c>
    </row>
    <row r="156" spans="1:18" s="411" customFormat="1" ht="168">
      <c r="A156" s="421">
        <v>149</v>
      </c>
      <c r="B156" s="495" t="s">
        <v>116</v>
      </c>
      <c r="C156" s="477">
        <v>10</v>
      </c>
      <c r="D156" s="477" t="s">
        <v>627</v>
      </c>
      <c r="E156" s="477">
        <v>1</v>
      </c>
      <c r="F156" s="486">
        <v>39694</v>
      </c>
      <c r="G156" s="479" t="s">
        <v>1138</v>
      </c>
      <c r="H156" s="480" t="s">
        <v>1135</v>
      </c>
      <c r="I156" s="480" t="s">
        <v>1135</v>
      </c>
      <c r="J156" s="480" t="s">
        <v>617</v>
      </c>
      <c r="K156" s="480" t="s">
        <v>617</v>
      </c>
      <c r="L156" s="480" t="s">
        <v>617</v>
      </c>
      <c r="M156" s="480" t="s">
        <v>617</v>
      </c>
      <c r="N156" s="480" t="s">
        <v>617</v>
      </c>
      <c r="O156" s="480" t="s">
        <v>617</v>
      </c>
      <c r="P156" s="480" t="s">
        <v>617</v>
      </c>
      <c r="Q156" s="480" t="s">
        <v>617</v>
      </c>
      <c r="R156" s="480" t="s">
        <v>617</v>
      </c>
    </row>
    <row r="157" spans="1:18" s="411" customFormat="1" ht="84">
      <c r="A157" s="421">
        <v>150</v>
      </c>
      <c r="B157" s="495" t="s">
        <v>1139</v>
      </c>
      <c r="C157" s="477">
        <v>10</v>
      </c>
      <c r="D157" s="477" t="s">
        <v>627</v>
      </c>
      <c r="E157" s="477">
        <v>1</v>
      </c>
      <c r="F157" s="486">
        <v>39700</v>
      </c>
      <c r="G157" s="477" t="s">
        <v>627</v>
      </c>
      <c r="H157" s="480" t="s">
        <v>1134</v>
      </c>
      <c r="I157" s="480" t="s">
        <v>1134</v>
      </c>
      <c r="J157" s="480" t="s">
        <v>617</v>
      </c>
      <c r="K157" s="480" t="s">
        <v>617</v>
      </c>
      <c r="L157" s="480" t="s">
        <v>617</v>
      </c>
      <c r="M157" s="480" t="s">
        <v>617</v>
      </c>
      <c r="N157" s="480" t="s">
        <v>617</v>
      </c>
      <c r="O157" s="480" t="s">
        <v>617</v>
      </c>
      <c r="P157" s="480" t="s">
        <v>617</v>
      </c>
      <c r="Q157" s="480" t="s">
        <v>617</v>
      </c>
      <c r="R157" s="480" t="s">
        <v>617</v>
      </c>
    </row>
    <row r="158" spans="1:18" s="411" customFormat="1" ht="84">
      <c r="A158" s="421">
        <v>151</v>
      </c>
      <c r="B158" s="495" t="s">
        <v>1133</v>
      </c>
      <c r="C158" s="477">
        <v>10</v>
      </c>
      <c r="D158" s="477" t="s">
        <v>627</v>
      </c>
      <c r="E158" s="477">
        <v>1</v>
      </c>
      <c r="F158" s="486">
        <v>39706</v>
      </c>
      <c r="G158" s="477" t="s">
        <v>627</v>
      </c>
      <c r="H158" s="480" t="s">
        <v>1134</v>
      </c>
      <c r="I158" s="480" t="s">
        <v>1134</v>
      </c>
      <c r="J158" s="480" t="s">
        <v>617</v>
      </c>
      <c r="K158" s="480" t="s">
        <v>617</v>
      </c>
      <c r="L158" s="480" t="s">
        <v>617</v>
      </c>
      <c r="M158" s="480" t="s">
        <v>617</v>
      </c>
      <c r="N158" s="480" t="s">
        <v>617</v>
      </c>
      <c r="O158" s="480" t="s">
        <v>617</v>
      </c>
      <c r="P158" s="480" t="s">
        <v>617</v>
      </c>
      <c r="Q158" s="480" t="s">
        <v>617</v>
      </c>
      <c r="R158" s="480" t="s">
        <v>617</v>
      </c>
    </row>
    <row r="159" spans="1:18" s="411" customFormat="1" ht="84">
      <c r="A159" s="421">
        <v>152</v>
      </c>
      <c r="B159" s="485" t="s">
        <v>112</v>
      </c>
      <c r="C159" s="477">
        <v>10</v>
      </c>
      <c r="D159" s="477" t="s">
        <v>627</v>
      </c>
      <c r="E159" s="477">
        <v>1</v>
      </c>
      <c r="F159" s="477" t="s">
        <v>627</v>
      </c>
      <c r="G159" s="477" t="s">
        <v>113</v>
      </c>
      <c r="H159" s="480" t="s">
        <v>1140</v>
      </c>
      <c r="I159" s="480" t="s">
        <v>1141</v>
      </c>
      <c r="J159" s="480" t="s">
        <v>617</v>
      </c>
      <c r="K159" s="480" t="s">
        <v>617</v>
      </c>
      <c r="L159" s="480" t="s">
        <v>617</v>
      </c>
      <c r="M159" s="480" t="s">
        <v>617</v>
      </c>
      <c r="N159" s="480" t="s">
        <v>617</v>
      </c>
      <c r="O159" s="480" t="s">
        <v>617</v>
      </c>
      <c r="P159" s="480" t="s">
        <v>617</v>
      </c>
      <c r="Q159" s="480" t="s">
        <v>617</v>
      </c>
      <c r="R159" s="480" t="s">
        <v>617</v>
      </c>
    </row>
    <row r="160" spans="1:18" s="476" customFormat="1" ht="44.25" customHeight="1">
      <c r="A160" s="421">
        <v>153</v>
      </c>
      <c r="B160" s="547" t="s">
        <v>2</v>
      </c>
      <c r="C160" s="548">
        <v>11</v>
      </c>
      <c r="D160" s="549" t="s">
        <v>627</v>
      </c>
      <c r="E160" s="549" t="s">
        <v>627</v>
      </c>
      <c r="F160" s="563">
        <v>18544</v>
      </c>
      <c r="G160" s="551" t="s">
        <v>759</v>
      </c>
      <c r="H160" s="550" t="s">
        <v>67</v>
      </c>
      <c r="I160" s="600" t="s">
        <v>38</v>
      </c>
      <c r="J160" s="549" t="s">
        <v>627</v>
      </c>
      <c r="K160" s="549" t="s">
        <v>627</v>
      </c>
      <c r="L160" s="549" t="s">
        <v>627</v>
      </c>
      <c r="M160" s="549" t="s">
        <v>627</v>
      </c>
      <c r="N160" s="549" t="s">
        <v>627</v>
      </c>
      <c r="O160" s="549" t="s">
        <v>627</v>
      </c>
      <c r="P160" s="549" t="s">
        <v>627</v>
      </c>
      <c r="Q160" s="549" t="s">
        <v>627</v>
      </c>
      <c r="R160" s="555" t="s">
        <v>98</v>
      </c>
    </row>
    <row r="161" spans="1:18" s="476" customFormat="1" ht="86.25" customHeight="1">
      <c r="A161" s="421">
        <v>154</v>
      </c>
      <c r="B161" s="547" t="s">
        <v>3</v>
      </c>
      <c r="C161" s="548">
        <v>11</v>
      </c>
      <c r="D161" s="549" t="s">
        <v>627</v>
      </c>
      <c r="E161" s="549" t="s">
        <v>627</v>
      </c>
      <c r="F161" s="563">
        <v>18572</v>
      </c>
      <c r="G161" s="551" t="s">
        <v>758</v>
      </c>
      <c r="H161" s="550" t="s">
        <v>68</v>
      </c>
      <c r="I161" s="600" t="s">
        <v>39</v>
      </c>
      <c r="J161" s="549" t="s">
        <v>627</v>
      </c>
      <c r="K161" s="549" t="s">
        <v>627</v>
      </c>
      <c r="L161" s="549" t="s">
        <v>627</v>
      </c>
      <c r="M161" s="549" t="s">
        <v>627</v>
      </c>
      <c r="N161" s="549" t="s">
        <v>627</v>
      </c>
      <c r="O161" s="549" t="s">
        <v>627</v>
      </c>
      <c r="P161" s="549" t="s">
        <v>627</v>
      </c>
      <c r="Q161" s="549" t="s">
        <v>627</v>
      </c>
      <c r="R161" s="555" t="s">
        <v>98</v>
      </c>
    </row>
    <row r="162" spans="1:18" s="476" customFormat="1" ht="45" customHeight="1">
      <c r="A162" s="421">
        <v>155</v>
      </c>
      <c r="B162" s="547" t="s">
        <v>753</v>
      </c>
      <c r="C162" s="548">
        <v>11</v>
      </c>
      <c r="D162" s="549" t="s">
        <v>627</v>
      </c>
      <c r="E162" s="549" t="s">
        <v>627</v>
      </c>
      <c r="F162" s="563">
        <v>18582</v>
      </c>
      <c r="G162" s="551" t="s">
        <v>757</v>
      </c>
      <c r="H162" s="550" t="s">
        <v>69</v>
      </c>
      <c r="I162" s="600" t="s">
        <v>40</v>
      </c>
      <c r="J162" s="549" t="s">
        <v>627</v>
      </c>
      <c r="K162" s="549" t="s">
        <v>627</v>
      </c>
      <c r="L162" s="549" t="s">
        <v>627</v>
      </c>
      <c r="M162" s="549" t="s">
        <v>627</v>
      </c>
      <c r="N162" s="549" t="s">
        <v>627</v>
      </c>
      <c r="O162" s="549" t="s">
        <v>627</v>
      </c>
      <c r="P162" s="549" t="s">
        <v>627</v>
      </c>
      <c r="Q162" s="549" t="s">
        <v>627</v>
      </c>
      <c r="R162" s="555" t="s">
        <v>98</v>
      </c>
    </row>
    <row r="163" spans="1:18" s="476" customFormat="1" ht="84">
      <c r="A163" s="421">
        <v>156</v>
      </c>
      <c r="B163" s="547" t="s">
        <v>1</v>
      </c>
      <c r="C163" s="548">
        <v>11</v>
      </c>
      <c r="D163" s="549" t="s">
        <v>627</v>
      </c>
      <c r="E163" s="549" t="s">
        <v>627</v>
      </c>
      <c r="F163" s="563">
        <v>18603</v>
      </c>
      <c r="G163" s="556">
        <v>39430</v>
      </c>
      <c r="H163" s="550" t="s">
        <v>754</v>
      </c>
      <c r="I163" s="600" t="s">
        <v>41</v>
      </c>
      <c r="J163" s="549" t="s">
        <v>627</v>
      </c>
      <c r="K163" s="549" t="s">
        <v>627</v>
      </c>
      <c r="L163" s="549" t="s">
        <v>627</v>
      </c>
      <c r="M163" s="549" t="s">
        <v>627</v>
      </c>
      <c r="N163" s="549" t="s">
        <v>627</v>
      </c>
      <c r="O163" s="549" t="s">
        <v>627</v>
      </c>
      <c r="P163" s="549" t="s">
        <v>627</v>
      </c>
      <c r="Q163" s="549" t="s">
        <v>627</v>
      </c>
      <c r="R163" s="555" t="s">
        <v>98</v>
      </c>
    </row>
    <row r="164" spans="1:18" s="476" customFormat="1" ht="39" customHeight="1">
      <c r="A164" s="421">
        <v>157</v>
      </c>
      <c r="B164" s="547" t="s">
        <v>5</v>
      </c>
      <c r="C164" s="548">
        <v>11</v>
      </c>
      <c r="D164" s="549" t="s">
        <v>627</v>
      </c>
      <c r="E164" s="549" t="s">
        <v>627</v>
      </c>
      <c r="F164" s="563">
        <v>18609</v>
      </c>
      <c r="G164" s="556">
        <v>39436</v>
      </c>
      <c r="H164" s="550" t="s">
        <v>70</v>
      </c>
      <c r="I164" s="600" t="s">
        <v>42</v>
      </c>
      <c r="J164" s="549" t="s">
        <v>627</v>
      </c>
      <c r="K164" s="549" t="s">
        <v>627</v>
      </c>
      <c r="L164" s="549" t="s">
        <v>627</v>
      </c>
      <c r="M164" s="549" t="s">
        <v>627</v>
      </c>
      <c r="N164" s="549" t="s">
        <v>627</v>
      </c>
      <c r="O164" s="549" t="s">
        <v>627</v>
      </c>
      <c r="P164" s="549" t="s">
        <v>627</v>
      </c>
      <c r="Q164" s="549" t="s">
        <v>627</v>
      </c>
      <c r="R164" s="555" t="s">
        <v>98</v>
      </c>
    </row>
    <row r="165" spans="1:18" s="476" customFormat="1" ht="84">
      <c r="A165" s="421">
        <v>158</v>
      </c>
      <c r="B165" s="547" t="s">
        <v>6</v>
      </c>
      <c r="C165" s="548">
        <v>11</v>
      </c>
      <c r="D165" s="549" t="s">
        <v>627</v>
      </c>
      <c r="E165" s="549" t="s">
        <v>627</v>
      </c>
      <c r="F165" s="563">
        <v>18624</v>
      </c>
      <c r="G165" s="556">
        <v>39431</v>
      </c>
      <c r="H165" s="550" t="s">
        <v>71</v>
      </c>
      <c r="I165" s="600" t="s">
        <v>43</v>
      </c>
      <c r="J165" s="549" t="s">
        <v>627</v>
      </c>
      <c r="K165" s="549" t="s">
        <v>627</v>
      </c>
      <c r="L165" s="549" t="s">
        <v>627</v>
      </c>
      <c r="M165" s="549" t="s">
        <v>627</v>
      </c>
      <c r="N165" s="549" t="s">
        <v>627</v>
      </c>
      <c r="O165" s="549" t="s">
        <v>627</v>
      </c>
      <c r="P165" s="549" t="s">
        <v>627</v>
      </c>
      <c r="Q165" s="549" t="s">
        <v>627</v>
      </c>
      <c r="R165" s="555" t="s">
        <v>98</v>
      </c>
    </row>
    <row r="166" spans="1:18" s="476" customFormat="1" ht="63">
      <c r="A166" s="421">
        <v>159</v>
      </c>
      <c r="B166" s="547" t="s">
        <v>7</v>
      </c>
      <c r="C166" s="548">
        <v>11</v>
      </c>
      <c r="D166" s="549" t="s">
        <v>627</v>
      </c>
      <c r="E166" s="549" t="s">
        <v>627</v>
      </c>
      <c r="F166" s="563">
        <v>18644</v>
      </c>
      <c r="G166" s="556">
        <v>39466</v>
      </c>
      <c r="H166" s="550" t="s">
        <v>72</v>
      </c>
      <c r="I166" s="600" t="s">
        <v>44</v>
      </c>
      <c r="J166" s="549" t="s">
        <v>627</v>
      </c>
      <c r="K166" s="549" t="s">
        <v>627</v>
      </c>
      <c r="L166" s="549" t="s">
        <v>627</v>
      </c>
      <c r="M166" s="549" t="s">
        <v>627</v>
      </c>
      <c r="N166" s="549" t="s">
        <v>627</v>
      </c>
      <c r="O166" s="549" t="s">
        <v>627</v>
      </c>
      <c r="P166" s="549" t="s">
        <v>627</v>
      </c>
      <c r="Q166" s="549" t="s">
        <v>627</v>
      </c>
      <c r="R166" s="555" t="s">
        <v>98</v>
      </c>
    </row>
    <row r="167" spans="1:18" s="476" customFormat="1" ht="105">
      <c r="A167" s="421">
        <v>160</v>
      </c>
      <c r="B167" s="547" t="s">
        <v>8</v>
      </c>
      <c r="C167" s="548">
        <v>11</v>
      </c>
      <c r="D167" s="549" t="s">
        <v>627</v>
      </c>
      <c r="E167" s="549" t="s">
        <v>627</v>
      </c>
      <c r="F167" s="563">
        <v>18645</v>
      </c>
      <c r="G167" s="556">
        <v>39468</v>
      </c>
      <c r="H167" s="550" t="s">
        <v>73</v>
      </c>
      <c r="I167" s="600" t="s">
        <v>45</v>
      </c>
      <c r="J167" s="549" t="s">
        <v>627</v>
      </c>
      <c r="K167" s="549" t="s">
        <v>627</v>
      </c>
      <c r="L167" s="549" t="s">
        <v>627</v>
      </c>
      <c r="M167" s="549" t="s">
        <v>627</v>
      </c>
      <c r="N167" s="549" t="s">
        <v>627</v>
      </c>
      <c r="O167" s="549" t="s">
        <v>627</v>
      </c>
      <c r="P167" s="549" t="s">
        <v>627</v>
      </c>
      <c r="Q167" s="549" t="s">
        <v>627</v>
      </c>
      <c r="R167" s="555" t="s">
        <v>98</v>
      </c>
    </row>
    <row r="168" spans="1:18" s="476" customFormat="1" ht="63">
      <c r="A168" s="421">
        <v>161</v>
      </c>
      <c r="B168" s="547" t="s">
        <v>9</v>
      </c>
      <c r="C168" s="548">
        <v>11</v>
      </c>
      <c r="D168" s="549" t="s">
        <v>627</v>
      </c>
      <c r="E168" s="549" t="s">
        <v>627</v>
      </c>
      <c r="F168" s="563">
        <v>18645</v>
      </c>
      <c r="G168" s="556">
        <v>39501</v>
      </c>
      <c r="H168" s="550" t="s">
        <v>66</v>
      </c>
      <c r="I168" s="600" t="s">
        <v>46</v>
      </c>
      <c r="J168" s="549" t="s">
        <v>627</v>
      </c>
      <c r="K168" s="549" t="s">
        <v>627</v>
      </c>
      <c r="L168" s="549" t="s">
        <v>627</v>
      </c>
      <c r="M168" s="549" t="s">
        <v>627</v>
      </c>
      <c r="N168" s="549" t="s">
        <v>627</v>
      </c>
      <c r="O168" s="549" t="s">
        <v>627</v>
      </c>
      <c r="P168" s="549" t="s">
        <v>627</v>
      </c>
      <c r="Q168" s="549" t="s">
        <v>627</v>
      </c>
      <c r="R168" s="555" t="s">
        <v>98</v>
      </c>
    </row>
    <row r="169" spans="1:18" s="476" customFormat="1" ht="63">
      <c r="A169" s="421">
        <v>162</v>
      </c>
      <c r="B169" s="547" t="s">
        <v>10</v>
      </c>
      <c r="C169" s="548">
        <v>11</v>
      </c>
      <c r="D169" s="549" t="s">
        <v>627</v>
      </c>
      <c r="E169" s="549" t="s">
        <v>627</v>
      </c>
      <c r="F169" s="563">
        <v>18660</v>
      </c>
      <c r="G169" s="556">
        <v>39479</v>
      </c>
      <c r="H169" s="550" t="s">
        <v>74</v>
      </c>
      <c r="I169" s="600" t="s">
        <v>763</v>
      </c>
      <c r="J169" s="549" t="s">
        <v>627</v>
      </c>
      <c r="K169" s="549" t="s">
        <v>627</v>
      </c>
      <c r="L169" s="549" t="s">
        <v>627</v>
      </c>
      <c r="M169" s="549" t="s">
        <v>627</v>
      </c>
      <c r="N169" s="549" t="s">
        <v>627</v>
      </c>
      <c r="O169" s="549" t="s">
        <v>627</v>
      </c>
      <c r="P169" s="549" t="s">
        <v>627</v>
      </c>
      <c r="Q169" s="549" t="s">
        <v>627</v>
      </c>
      <c r="R169" s="555" t="s">
        <v>98</v>
      </c>
    </row>
    <row r="170" spans="1:18" s="476" customFormat="1" ht="63">
      <c r="A170" s="421">
        <v>163</v>
      </c>
      <c r="B170" s="547" t="s">
        <v>11</v>
      </c>
      <c r="C170" s="548">
        <v>11</v>
      </c>
      <c r="D170" s="549" t="s">
        <v>627</v>
      </c>
      <c r="E170" s="549" t="s">
        <v>627</v>
      </c>
      <c r="F170" s="563">
        <v>18670</v>
      </c>
      <c r="G170" s="556">
        <v>39479</v>
      </c>
      <c r="H170" s="550" t="s">
        <v>75</v>
      </c>
      <c r="I170" s="600" t="s">
        <v>47</v>
      </c>
      <c r="J170" s="549" t="s">
        <v>627</v>
      </c>
      <c r="K170" s="549" t="s">
        <v>627</v>
      </c>
      <c r="L170" s="549" t="s">
        <v>627</v>
      </c>
      <c r="M170" s="549" t="s">
        <v>627</v>
      </c>
      <c r="N170" s="549" t="s">
        <v>627</v>
      </c>
      <c r="O170" s="549" t="s">
        <v>627</v>
      </c>
      <c r="P170" s="549" t="s">
        <v>627</v>
      </c>
      <c r="Q170" s="549" t="s">
        <v>627</v>
      </c>
      <c r="R170" s="555" t="s">
        <v>98</v>
      </c>
    </row>
    <row r="171" spans="1:18" s="476" customFormat="1" ht="84">
      <c r="A171" s="421">
        <v>164</v>
      </c>
      <c r="B171" s="547" t="s">
        <v>12</v>
      </c>
      <c r="C171" s="548">
        <v>11</v>
      </c>
      <c r="D171" s="549" t="s">
        <v>627</v>
      </c>
      <c r="E171" s="549" t="s">
        <v>627</v>
      </c>
      <c r="F171" s="563">
        <v>18670</v>
      </c>
      <c r="G171" s="556">
        <v>39503</v>
      </c>
      <c r="H171" s="550" t="s">
        <v>76</v>
      </c>
      <c r="I171" s="600" t="s">
        <v>48</v>
      </c>
      <c r="J171" s="549" t="s">
        <v>627</v>
      </c>
      <c r="K171" s="549" t="s">
        <v>627</v>
      </c>
      <c r="L171" s="549" t="s">
        <v>627</v>
      </c>
      <c r="M171" s="549" t="s">
        <v>627</v>
      </c>
      <c r="N171" s="549" t="s">
        <v>627</v>
      </c>
      <c r="O171" s="549" t="s">
        <v>627</v>
      </c>
      <c r="P171" s="549" t="s">
        <v>627</v>
      </c>
      <c r="Q171" s="549" t="s">
        <v>627</v>
      </c>
      <c r="R171" s="555" t="s">
        <v>98</v>
      </c>
    </row>
    <row r="172" spans="1:18" s="476" customFormat="1" ht="63">
      <c r="A172" s="421">
        <v>165</v>
      </c>
      <c r="B172" s="557" t="s">
        <v>13</v>
      </c>
      <c r="C172" s="548">
        <v>11</v>
      </c>
      <c r="D172" s="549" t="s">
        <v>627</v>
      </c>
      <c r="E172" s="549" t="s">
        <v>627</v>
      </c>
      <c r="F172" s="564">
        <v>18670</v>
      </c>
      <c r="G172" s="559">
        <v>39504</v>
      </c>
      <c r="H172" s="602" t="s">
        <v>76</v>
      </c>
      <c r="I172" s="603" t="s">
        <v>48</v>
      </c>
      <c r="J172" s="549" t="s">
        <v>627</v>
      </c>
      <c r="K172" s="549" t="s">
        <v>627</v>
      </c>
      <c r="L172" s="549" t="s">
        <v>627</v>
      </c>
      <c r="M172" s="549" t="s">
        <v>627</v>
      </c>
      <c r="N172" s="549" t="s">
        <v>627</v>
      </c>
      <c r="O172" s="549" t="s">
        <v>627</v>
      </c>
      <c r="P172" s="549" t="s">
        <v>627</v>
      </c>
      <c r="Q172" s="549" t="s">
        <v>627</v>
      </c>
      <c r="R172" s="555" t="s">
        <v>98</v>
      </c>
    </row>
    <row r="173" spans="1:18" s="476" customFormat="1" ht="42">
      <c r="A173" s="421">
        <v>166</v>
      </c>
      <c r="B173" s="560" t="s">
        <v>1</v>
      </c>
      <c r="C173" s="548">
        <v>11</v>
      </c>
      <c r="D173" s="549" t="s">
        <v>627</v>
      </c>
      <c r="E173" s="549" t="s">
        <v>627</v>
      </c>
      <c r="F173" s="558" t="s">
        <v>755</v>
      </c>
      <c r="G173" s="559" t="s">
        <v>764</v>
      </c>
      <c r="H173" s="558" t="s">
        <v>77</v>
      </c>
      <c r="I173" s="603" t="s">
        <v>49</v>
      </c>
      <c r="J173" s="549" t="s">
        <v>627</v>
      </c>
      <c r="K173" s="549" t="s">
        <v>627</v>
      </c>
      <c r="L173" s="549" t="s">
        <v>627</v>
      </c>
      <c r="M173" s="549" t="s">
        <v>627</v>
      </c>
      <c r="N173" s="549" t="s">
        <v>627</v>
      </c>
      <c r="O173" s="549" t="s">
        <v>627</v>
      </c>
      <c r="P173" s="549" t="s">
        <v>627</v>
      </c>
      <c r="Q173" s="549" t="s">
        <v>627</v>
      </c>
      <c r="R173" s="555" t="s">
        <v>98</v>
      </c>
    </row>
    <row r="174" spans="1:18" s="476" customFormat="1" ht="42">
      <c r="A174" s="421">
        <v>167</v>
      </c>
      <c r="B174" s="547" t="s">
        <v>14</v>
      </c>
      <c r="C174" s="548">
        <v>11</v>
      </c>
      <c r="D174" s="549" t="s">
        <v>627</v>
      </c>
      <c r="E174" s="549" t="s">
        <v>627</v>
      </c>
      <c r="F174" s="563">
        <v>18690</v>
      </c>
      <c r="G174" s="556">
        <v>39526</v>
      </c>
      <c r="H174" s="550" t="s">
        <v>78</v>
      </c>
      <c r="I174" s="600" t="s">
        <v>50</v>
      </c>
      <c r="J174" s="549" t="s">
        <v>627</v>
      </c>
      <c r="K174" s="549" t="s">
        <v>627</v>
      </c>
      <c r="L174" s="549" t="s">
        <v>627</v>
      </c>
      <c r="M174" s="549" t="s">
        <v>627</v>
      </c>
      <c r="N174" s="549" t="s">
        <v>627</v>
      </c>
      <c r="O174" s="549" t="s">
        <v>627</v>
      </c>
      <c r="P174" s="549" t="s">
        <v>627</v>
      </c>
      <c r="Q174" s="549" t="s">
        <v>627</v>
      </c>
      <c r="R174" s="555" t="s">
        <v>98</v>
      </c>
    </row>
    <row r="175" spans="1:18" s="476" customFormat="1" ht="42">
      <c r="A175" s="421">
        <v>168</v>
      </c>
      <c r="B175" s="547" t="s">
        <v>15</v>
      </c>
      <c r="C175" s="548">
        <v>11</v>
      </c>
      <c r="D175" s="549" t="s">
        <v>627</v>
      </c>
      <c r="E175" s="549" t="s">
        <v>627</v>
      </c>
      <c r="F175" s="563">
        <v>18690</v>
      </c>
      <c r="G175" s="559" t="s">
        <v>764</v>
      </c>
      <c r="H175" s="550" t="s">
        <v>79</v>
      </c>
      <c r="I175" s="600" t="s">
        <v>51</v>
      </c>
      <c r="J175" s="549" t="s">
        <v>627</v>
      </c>
      <c r="K175" s="549" t="s">
        <v>627</v>
      </c>
      <c r="L175" s="549" t="s">
        <v>627</v>
      </c>
      <c r="M175" s="549" t="s">
        <v>627</v>
      </c>
      <c r="N175" s="549" t="s">
        <v>627</v>
      </c>
      <c r="O175" s="549" t="s">
        <v>627</v>
      </c>
      <c r="P175" s="549" t="s">
        <v>627</v>
      </c>
      <c r="Q175" s="549" t="s">
        <v>627</v>
      </c>
      <c r="R175" s="555" t="s">
        <v>98</v>
      </c>
    </row>
    <row r="176" spans="1:18" s="476" customFormat="1" ht="42">
      <c r="A176" s="421">
        <v>169</v>
      </c>
      <c r="B176" s="547" t="s">
        <v>16</v>
      </c>
      <c r="C176" s="548">
        <v>11</v>
      </c>
      <c r="D176" s="549" t="s">
        <v>627</v>
      </c>
      <c r="E176" s="549" t="s">
        <v>627</v>
      </c>
      <c r="F176" s="563">
        <v>18690</v>
      </c>
      <c r="G176" s="556">
        <v>39559</v>
      </c>
      <c r="H176" s="550" t="s">
        <v>79</v>
      </c>
      <c r="I176" s="600" t="s">
        <v>51</v>
      </c>
      <c r="J176" s="549" t="s">
        <v>627</v>
      </c>
      <c r="K176" s="549" t="s">
        <v>627</v>
      </c>
      <c r="L176" s="549" t="s">
        <v>627</v>
      </c>
      <c r="M176" s="549" t="s">
        <v>627</v>
      </c>
      <c r="N176" s="549" t="s">
        <v>627</v>
      </c>
      <c r="O176" s="549" t="s">
        <v>627</v>
      </c>
      <c r="P176" s="549" t="s">
        <v>627</v>
      </c>
      <c r="Q176" s="549" t="s">
        <v>627</v>
      </c>
      <c r="R176" s="555" t="s">
        <v>98</v>
      </c>
    </row>
    <row r="177" spans="1:18" s="476" customFormat="1" ht="84">
      <c r="A177" s="421">
        <v>170</v>
      </c>
      <c r="B177" s="547" t="s">
        <v>17</v>
      </c>
      <c r="C177" s="548">
        <v>11</v>
      </c>
      <c r="D177" s="549" t="s">
        <v>627</v>
      </c>
      <c r="E177" s="549" t="s">
        <v>627</v>
      </c>
      <c r="F177" s="563">
        <v>18691</v>
      </c>
      <c r="G177" s="556">
        <v>39531</v>
      </c>
      <c r="H177" s="550" t="s">
        <v>80</v>
      </c>
      <c r="I177" s="600" t="s">
        <v>52</v>
      </c>
      <c r="J177" s="549" t="s">
        <v>627</v>
      </c>
      <c r="K177" s="549" t="s">
        <v>627</v>
      </c>
      <c r="L177" s="549" t="s">
        <v>627</v>
      </c>
      <c r="M177" s="549" t="s">
        <v>627</v>
      </c>
      <c r="N177" s="549" t="s">
        <v>627</v>
      </c>
      <c r="O177" s="549" t="s">
        <v>627</v>
      </c>
      <c r="P177" s="549" t="s">
        <v>627</v>
      </c>
      <c r="Q177" s="549" t="s">
        <v>627</v>
      </c>
      <c r="R177" s="555" t="s">
        <v>98</v>
      </c>
    </row>
    <row r="178" spans="1:18" s="476" customFormat="1" ht="63">
      <c r="A178" s="421">
        <v>171</v>
      </c>
      <c r="B178" s="547" t="s">
        <v>18</v>
      </c>
      <c r="C178" s="548">
        <v>11</v>
      </c>
      <c r="D178" s="549" t="s">
        <v>627</v>
      </c>
      <c r="E178" s="549" t="s">
        <v>627</v>
      </c>
      <c r="F178" s="563">
        <v>18694</v>
      </c>
      <c r="G178" s="556">
        <v>39515</v>
      </c>
      <c r="H178" s="550" t="s">
        <v>66</v>
      </c>
      <c r="I178" s="600" t="s">
        <v>46</v>
      </c>
      <c r="J178" s="549" t="s">
        <v>627</v>
      </c>
      <c r="K178" s="549" t="s">
        <v>627</v>
      </c>
      <c r="L178" s="549" t="s">
        <v>627</v>
      </c>
      <c r="M178" s="549" t="s">
        <v>627</v>
      </c>
      <c r="N178" s="549" t="s">
        <v>627</v>
      </c>
      <c r="O178" s="549" t="s">
        <v>627</v>
      </c>
      <c r="P178" s="549" t="s">
        <v>627</v>
      </c>
      <c r="Q178" s="549" t="s">
        <v>627</v>
      </c>
      <c r="R178" s="555" t="s">
        <v>98</v>
      </c>
    </row>
    <row r="179" spans="1:18" s="476" customFormat="1" ht="84">
      <c r="A179" s="421">
        <v>172</v>
      </c>
      <c r="B179" s="547" t="s">
        <v>19</v>
      </c>
      <c r="C179" s="548">
        <v>11</v>
      </c>
      <c r="D179" s="549" t="s">
        <v>627</v>
      </c>
      <c r="E179" s="549" t="s">
        <v>627</v>
      </c>
      <c r="F179" s="550" t="s">
        <v>93</v>
      </c>
      <c r="G179" s="556" t="s">
        <v>94</v>
      </c>
      <c r="H179" s="550" t="s">
        <v>81</v>
      </c>
      <c r="I179" s="600" t="s">
        <v>53</v>
      </c>
      <c r="J179" s="549" t="s">
        <v>627</v>
      </c>
      <c r="K179" s="549" t="s">
        <v>627</v>
      </c>
      <c r="L179" s="549" t="s">
        <v>627</v>
      </c>
      <c r="M179" s="549" t="s">
        <v>627</v>
      </c>
      <c r="N179" s="549" t="s">
        <v>627</v>
      </c>
      <c r="O179" s="549" t="s">
        <v>627</v>
      </c>
      <c r="P179" s="549" t="s">
        <v>627</v>
      </c>
      <c r="Q179" s="549" t="s">
        <v>627</v>
      </c>
      <c r="R179" s="555" t="s">
        <v>98</v>
      </c>
    </row>
    <row r="180" spans="1:18" s="476" customFormat="1" ht="63">
      <c r="A180" s="421">
        <v>173</v>
      </c>
      <c r="B180" s="547" t="s">
        <v>20</v>
      </c>
      <c r="C180" s="548">
        <v>11</v>
      </c>
      <c r="D180" s="549" t="s">
        <v>627</v>
      </c>
      <c r="E180" s="549" t="s">
        <v>627</v>
      </c>
      <c r="F180" s="563">
        <v>18708</v>
      </c>
      <c r="G180" s="556">
        <v>39569</v>
      </c>
      <c r="H180" s="550" t="s">
        <v>82</v>
      </c>
      <c r="I180" s="600" t="s">
        <v>54</v>
      </c>
      <c r="J180" s="549" t="s">
        <v>627</v>
      </c>
      <c r="K180" s="549" t="s">
        <v>627</v>
      </c>
      <c r="L180" s="549" t="s">
        <v>627</v>
      </c>
      <c r="M180" s="549" t="s">
        <v>627</v>
      </c>
      <c r="N180" s="549" t="s">
        <v>627</v>
      </c>
      <c r="O180" s="549" t="s">
        <v>627</v>
      </c>
      <c r="P180" s="549" t="s">
        <v>627</v>
      </c>
      <c r="Q180" s="549" t="s">
        <v>627</v>
      </c>
      <c r="R180" s="555" t="s">
        <v>98</v>
      </c>
    </row>
    <row r="181" spans="1:18" s="476" customFormat="1" ht="63">
      <c r="A181" s="421">
        <v>174</v>
      </c>
      <c r="B181" s="547" t="s">
        <v>21</v>
      </c>
      <c r="C181" s="548">
        <v>11</v>
      </c>
      <c r="D181" s="549" t="s">
        <v>627</v>
      </c>
      <c r="E181" s="549" t="s">
        <v>627</v>
      </c>
      <c r="F181" s="563">
        <v>18713</v>
      </c>
      <c r="G181" s="556" t="s">
        <v>1160</v>
      </c>
      <c r="H181" s="550" t="s">
        <v>83</v>
      </c>
      <c r="I181" s="600" t="s">
        <v>55</v>
      </c>
      <c r="J181" s="549" t="s">
        <v>627</v>
      </c>
      <c r="K181" s="549" t="s">
        <v>627</v>
      </c>
      <c r="L181" s="549" t="s">
        <v>627</v>
      </c>
      <c r="M181" s="549" t="s">
        <v>627</v>
      </c>
      <c r="N181" s="549" t="s">
        <v>627</v>
      </c>
      <c r="O181" s="549" t="s">
        <v>627</v>
      </c>
      <c r="P181" s="549" t="s">
        <v>627</v>
      </c>
      <c r="Q181" s="549" t="s">
        <v>627</v>
      </c>
      <c r="R181" s="555" t="s">
        <v>98</v>
      </c>
    </row>
    <row r="182" spans="1:18" s="476" customFormat="1" ht="84">
      <c r="A182" s="421">
        <v>175</v>
      </c>
      <c r="B182" s="547" t="s">
        <v>22</v>
      </c>
      <c r="C182" s="548">
        <v>11</v>
      </c>
      <c r="D182" s="549" t="s">
        <v>627</v>
      </c>
      <c r="E182" s="549" t="s">
        <v>627</v>
      </c>
      <c r="F182" s="563">
        <v>18713</v>
      </c>
      <c r="G182" s="556">
        <v>39534</v>
      </c>
      <c r="H182" s="550" t="s">
        <v>84</v>
      </c>
      <c r="I182" s="600" t="s">
        <v>56</v>
      </c>
      <c r="J182" s="549" t="s">
        <v>627</v>
      </c>
      <c r="K182" s="549" t="s">
        <v>627</v>
      </c>
      <c r="L182" s="549" t="s">
        <v>627</v>
      </c>
      <c r="M182" s="549" t="s">
        <v>627</v>
      </c>
      <c r="N182" s="549" t="s">
        <v>627</v>
      </c>
      <c r="O182" s="549" t="s">
        <v>627</v>
      </c>
      <c r="P182" s="549" t="s">
        <v>627</v>
      </c>
      <c r="Q182" s="549" t="s">
        <v>627</v>
      </c>
      <c r="R182" s="555" t="s">
        <v>98</v>
      </c>
    </row>
    <row r="183" spans="1:18" s="476" customFormat="1" ht="84">
      <c r="A183" s="421">
        <v>176</v>
      </c>
      <c r="B183" s="547" t="s">
        <v>23</v>
      </c>
      <c r="C183" s="548">
        <v>11</v>
      </c>
      <c r="D183" s="549" t="s">
        <v>627</v>
      </c>
      <c r="E183" s="549" t="s">
        <v>627</v>
      </c>
      <c r="F183" s="550" t="s">
        <v>95</v>
      </c>
      <c r="G183" s="556">
        <v>39570</v>
      </c>
      <c r="H183" s="550" t="s">
        <v>83</v>
      </c>
      <c r="I183" s="600" t="s">
        <v>57</v>
      </c>
      <c r="J183" s="549" t="s">
        <v>627</v>
      </c>
      <c r="K183" s="549" t="s">
        <v>627</v>
      </c>
      <c r="L183" s="549" t="s">
        <v>627</v>
      </c>
      <c r="M183" s="549" t="s">
        <v>627</v>
      </c>
      <c r="N183" s="549" t="s">
        <v>627</v>
      </c>
      <c r="O183" s="549" t="s">
        <v>627</v>
      </c>
      <c r="P183" s="549" t="s">
        <v>627</v>
      </c>
      <c r="Q183" s="549" t="s">
        <v>627</v>
      </c>
      <c r="R183" s="555" t="s">
        <v>98</v>
      </c>
    </row>
    <row r="184" spans="1:18" s="476" customFormat="1" ht="84">
      <c r="A184" s="421">
        <v>177</v>
      </c>
      <c r="B184" s="547" t="s">
        <v>24</v>
      </c>
      <c r="C184" s="548">
        <v>11</v>
      </c>
      <c r="D184" s="549" t="s">
        <v>627</v>
      </c>
      <c r="E184" s="549" t="s">
        <v>627</v>
      </c>
      <c r="F184" s="563">
        <v>18722</v>
      </c>
      <c r="G184" s="556">
        <v>39543</v>
      </c>
      <c r="H184" s="550" t="s">
        <v>85</v>
      </c>
      <c r="I184" s="600" t="s">
        <v>58</v>
      </c>
      <c r="J184" s="549" t="s">
        <v>627</v>
      </c>
      <c r="K184" s="549" t="s">
        <v>627</v>
      </c>
      <c r="L184" s="549" t="s">
        <v>627</v>
      </c>
      <c r="M184" s="549" t="s">
        <v>627</v>
      </c>
      <c r="N184" s="549" t="s">
        <v>627</v>
      </c>
      <c r="O184" s="549" t="s">
        <v>627</v>
      </c>
      <c r="P184" s="549" t="s">
        <v>627</v>
      </c>
      <c r="Q184" s="549" t="s">
        <v>627</v>
      </c>
      <c r="R184" s="555" t="s">
        <v>98</v>
      </c>
    </row>
    <row r="185" spans="1:18" s="476" customFormat="1" ht="63">
      <c r="A185" s="421">
        <v>178</v>
      </c>
      <c r="B185" s="547" t="s">
        <v>25</v>
      </c>
      <c r="C185" s="548">
        <v>11</v>
      </c>
      <c r="D185" s="549" t="s">
        <v>627</v>
      </c>
      <c r="E185" s="549" t="s">
        <v>627</v>
      </c>
      <c r="F185" s="563">
        <v>18726</v>
      </c>
      <c r="G185" s="556">
        <v>39584</v>
      </c>
      <c r="H185" s="550" t="s">
        <v>220</v>
      </c>
      <c r="I185" s="600" t="s">
        <v>50</v>
      </c>
      <c r="J185" s="549" t="s">
        <v>627</v>
      </c>
      <c r="K185" s="549" t="s">
        <v>627</v>
      </c>
      <c r="L185" s="549" t="s">
        <v>627</v>
      </c>
      <c r="M185" s="549" t="s">
        <v>627</v>
      </c>
      <c r="N185" s="549" t="s">
        <v>627</v>
      </c>
      <c r="O185" s="549" t="s">
        <v>627</v>
      </c>
      <c r="P185" s="549" t="s">
        <v>627</v>
      </c>
      <c r="Q185" s="549" t="s">
        <v>627</v>
      </c>
      <c r="R185" s="555" t="s">
        <v>98</v>
      </c>
    </row>
    <row r="186" spans="1:18" s="476" customFormat="1" ht="42">
      <c r="A186" s="421">
        <v>179</v>
      </c>
      <c r="B186" s="547" t="s">
        <v>26</v>
      </c>
      <c r="C186" s="548">
        <v>11</v>
      </c>
      <c r="D186" s="549" t="s">
        <v>627</v>
      </c>
      <c r="E186" s="549" t="s">
        <v>627</v>
      </c>
      <c r="F186" s="563">
        <v>18728</v>
      </c>
      <c r="G186" s="556" t="s">
        <v>756</v>
      </c>
      <c r="H186" s="550" t="s">
        <v>86</v>
      </c>
      <c r="I186" s="600" t="s">
        <v>59</v>
      </c>
      <c r="J186" s="549" t="s">
        <v>627</v>
      </c>
      <c r="K186" s="549" t="s">
        <v>627</v>
      </c>
      <c r="L186" s="549" t="s">
        <v>627</v>
      </c>
      <c r="M186" s="549" t="s">
        <v>627</v>
      </c>
      <c r="N186" s="549" t="s">
        <v>627</v>
      </c>
      <c r="O186" s="549" t="s">
        <v>627</v>
      </c>
      <c r="P186" s="549" t="s">
        <v>627</v>
      </c>
      <c r="Q186" s="549" t="s">
        <v>627</v>
      </c>
      <c r="R186" s="555" t="s">
        <v>98</v>
      </c>
    </row>
    <row r="187" spans="1:18" s="476" customFormat="1" ht="42">
      <c r="A187" s="421">
        <v>180</v>
      </c>
      <c r="B187" s="547" t="s">
        <v>15</v>
      </c>
      <c r="C187" s="548">
        <v>11</v>
      </c>
      <c r="D187" s="549" t="s">
        <v>627</v>
      </c>
      <c r="E187" s="549" t="s">
        <v>627</v>
      </c>
      <c r="F187" s="563">
        <v>18736</v>
      </c>
      <c r="G187" s="556">
        <v>39562</v>
      </c>
      <c r="H187" s="550" t="s">
        <v>87</v>
      </c>
      <c r="I187" s="600" t="s">
        <v>60</v>
      </c>
      <c r="J187" s="549" t="s">
        <v>627</v>
      </c>
      <c r="K187" s="549" t="s">
        <v>627</v>
      </c>
      <c r="L187" s="549" t="s">
        <v>627</v>
      </c>
      <c r="M187" s="549" t="s">
        <v>627</v>
      </c>
      <c r="N187" s="549" t="s">
        <v>627</v>
      </c>
      <c r="O187" s="549" t="s">
        <v>627</v>
      </c>
      <c r="P187" s="549" t="s">
        <v>627</v>
      </c>
      <c r="Q187" s="549" t="s">
        <v>627</v>
      </c>
      <c r="R187" s="555" t="s">
        <v>98</v>
      </c>
    </row>
    <row r="188" spans="1:18" s="476" customFormat="1" ht="42">
      <c r="A188" s="421">
        <v>181</v>
      </c>
      <c r="B188" s="547" t="s">
        <v>27</v>
      </c>
      <c r="C188" s="548">
        <v>11</v>
      </c>
      <c r="D188" s="549" t="s">
        <v>627</v>
      </c>
      <c r="E188" s="549" t="s">
        <v>627</v>
      </c>
      <c r="F188" s="563">
        <v>18746</v>
      </c>
      <c r="G188" s="556">
        <v>39582</v>
      </c>
      <c r="H188" s="550" t="s">
        <v>88</v>
      </c>
      <c r="I188" s="600" t="s">
        <v>61</v>
      </c>
      <c r="J188" s="549" t="s">
        <v>627</v>
      </c>
      <c r="K188" s="549" t="s">
        <v>627</v>
      </c>
      <c r="L188" s="549" t="s">
        <v>627</v>
      </c>
      <c r="M188" s="549" t="s">
        <v>627</v>
      </c>
      <c r="N188" s="549" t="s">
        <v>627</v>
      </c>
      <c r="O188" s="549" t="s">
        <v>627</v>
      </c>
      <c r="P188" s="549" t="s">
        <v>627</v>
      </c>
      <c r="Q188" s="549" t="s">
        <v>627</v>
      </c>
      <c r="R188" s="555" t="s">
        <v>98</v>
      </c>
    </row>
    <row r="189" spans="1:18" s="476" customFormat="1" ht="42">
      <c r="A189" s="421">
        <v>182</v>
      </c>
      <c r="B189" s="547" t="s">
        <v>28</v>
      </c>
      <c r="C189" s="548">
        <v>11</v>
      </c>
      <c r="D189" s="549" t="s">
        <v>627</v>
      </c>
      <c r="E189" s="549" t="s">
        <v>627</v>
      </c>
      <c r="F189" s="563">
        <v>18763</v>
      </c>
      <c r="G189" s="556">
        <v>39596</v>
      </c>
      <c r="H189" s="550" t="s">
        <v>762</v>
      </c>
      <c r="I189" s="600" t="s">
        <v>181</v>
      </c>
      <c r="J189" s="549" t="s">
        <v>627</v>
      </c>
      <c r="K189" s="549" t="s">
        <v>627</v>
      </c>
      <c r="L189" s="549" t="s">
        <v>627</v>
      </c>
      <c r="M189" s="549" t="s">
        <v>627</v>
      </c>
      <c r="N189" s="549" t="s">
        <v>627</v>
      </c>
      <c r="O189" s="549" t="s">
        <v>627</v>
      </c>
      <c r="P189" s="549" t="s">
        <v>627</v>
      </c>
      <c r="Q189" s="549" t="s">
        <v>627</v>
      </c>
      <c r="R189" s="555" t="s">
        <v>98</v>
      </c>
    </row>
    <row r="190" spans="1:18" s="476" customFormat="1" ht="63">
      <c r="A190" s="421">
        <v>183</v>
      </c>
      <c r="B190" s="547" t="s">
        <v>29</v>
      </c>
      <c r="C190" s="548">
        <v>11</v>
      </c>
      <c r="D190" s="549" t="s">
        <v>627</v>
      </c>
      <c r="E190" s="549" t="s">
        <v>627</v>
      </c>
      <c r="F190" s="563">
        <v>18763</v>
      </c>
      <c r="G190" s="556">
        <v>39588</v>
      </c>
      <c r="H190" s="550" t="s">
        <v>761</v>
      </c>
      <c r="I190" s="600" t="s">
        <v>62</v>
      </c>
      <c r="J190" s="549" t="s">
        <v>627</v>
      </c>
      <c r="K190" s="549" t="s">
        <v>627</v>
      </c>
      <c r="L190" s="549" t="s">
        <v>627</v>
      </c>
      <c r="M190" s="549" t="s">
        <v>627</v>
      </c>
      <c r="N190" s="549" t="s">
        <v>627</v>
      </c>
      <c r="O190" s="549" t="s">
        <v>627</v>
      </c>
      <c r="P190" s="549" t="s">
        <v>627</v>
      </c>
      <c r="Q190" s="549" t="s">
        <v>627</v>
      </c>
      <c r="R190" s="555" t="s">
        <v>98</v>
      </c>
    </row>
    <row r="191" spans="1:18" s="476" customFormat="1" ht="168">
      <c r="A191" s="421">
        <v>184</v>
      </c>
      <c r="B191" s="547" t="s">
        <v>30</v>
      </c>
      <c r="C191" s="548">
        <v>11</v>
      </c>
      <c r="D191" s="549" t="s">
        <v>627</v>
      </c>
      <c r="E191" s="549" t="s">
        <v>627</v>
      </c>
      <c r="F191" s="565">
        <v>39588</v>
      </c>
      <c r="G191" s="556">
        <v>39589</v>
      </c>
      <c r="H191" s="550" t="s">
        <v>760</v>
      </c>
      <c r="I191" s="600" t="s">
        <v>63</v>
      </c>
      <c r="J191" s="549" t="s">
        <v>627</v>
      </c>
      <c r="K191" s="549" t="s">
        <v>627</v>
      </c>
      <c r="L191" s="549" t="s">
        <v>627</v>
      </c>
      <c r="M191" s="549" t="s">
        <v>627</v>
      </c>
      <c r="N191" s="549" t="s">
        <v>627</v>
      </c>
      <c r="O191" s="549" t="s">
        <v>627</v>
      </c>
      <c r="P191" s="549" t="s">
        <v>627</v>
      </c>
      <c r="Q191" s="549" t="s">
        <v>627</v>
      </c>
      <c r="R191" s="555" t="s">
        <v>98</v>
      </c>
    </row>
    <row r="192" spans="1:18" s="476" customFormat="1" ht="42">
      <c r="A192" s="456">
        <v>185</v>
      </c>
      <c r="B192" s="631" t="s">
        <v>31</v>
      </c>
      <c r="C192" s="546">
        <v>11</v>
      </c>
      <c r="D192" s="632" t="s">
        <v>627</v>
      </c>
      <c r="E192" s="632" t="s">
        <v>627</v>
      </c>
      <c r="F192" s="566">
        <v>39363</v>
      </c>
      <c r="G192" s="633">
        <v>39369</v>
      </c>
      <c r="H192" s="546" t="s">
        <v>64</v>
      </c>
      <c r="I192" s="546" t="s">
        <v>64</v>
      </c>
      <c r="J192" s="549" t="s">
        <v>627</v>
      </c>
      <c r="K192" s="549" t="s">
        <v>627</v>
      </c>
      <c r="L192" s="549" t="s">
        <v>627</v>
      </c>
      <c r="M192" s="549" t="s">
        <v>627</v>
      </c>
      <c r="N192" s="549" t="s">
        <v>627</v>
      </c>
      <c r="O192" s="593">
        <v>60120</v>
      </c>
      <c r="P192" s="593">
        <v>60120</v>
      </c>
      <c r="Q192" s="549" t="s">
        <v>627</v>
      </c>
      <c r="R192" s="555" t="s">
        <v>97</v>
      </c>
    </row>
    <row r="193" spans="1:19" s="476" customFormat="1" ht="63">
      <c r="A193" s="477">
        <v>186</v>
      </c>
      <c r="B193" s="627" t="s">
        <v>382</v>
      </c>
      <c r="C193" s="634">
        <v>11</v>
      </c>
      <c r="D193" s="635" t="s">
        <v>627</v>
      </c>
      <c r="E193" s="635" t="s">
        <v>627</v>
      </c>
      <c r="F193" s="628" t="s">
        <v>386</v>
      </c>
      <c r="G193" s="630">
        <v>39715</v>
      </c>
      <c r="H193" s="629" t="s">
        <v>383</v>
      </c>
      <c r="I193" s="629" t="s">
        <v>384</v>
      </c>
      <c r="J193" s="636" t="s">
        <v>627</v>
      </c>
      <c r="K193" s="636" t="s">
        <v>627</v>
      </c>
      <c r="L193" s="636" t="s">
        <v>627</v>
      </c>
      <c r="M193" s="636" t="s">
        <v>627</v>
      </c>
      <c r="N193" s="636" t="s">
        <v>627</v>
      </c>
      <c r="O193" s="636" t="s">
        <v>627</v>
      </c>
      <c r="P193" s="636" t="s">
        <v>627</v>
      </c>
      <c r="Q193" s="636" t="s">
        <v>627</v>
      </c>
      <c r="R193" s="637" t="s">
        <v>98</v>
      </c>
      <c r="S193" s="638"/>
    </row>
    <row r="194" spans="1:19" s="476" customFormat="1" ht="63">
      <c r="A194" s="639">
        <v>187</v>
      </c>
      <c r="B194" s="627" t="s">
        <v>387</v>
      </c>
      <c r="C194" s="634">
        <v>11</v>
      </c>
      <c r="D194" s="635" t="s">
        <v>627</v>
      </c>
      <c r="E194" s="635" t="s">
        <v>627</v>
      </c>
      <c r="F194" s="628" t="s">
        <v>390</v>
      </c>
      <c r="G194" s="630">
        <v>39719</v>
      </c>
      <c r="H194" s="629" t="s">
        <v>389</v>
      </c>
      <c r="I194" s="629" t="s">
        <v>388</v>
      </c>
      <c r="J194" s="636" t="s">
        <v>627</v>
      </c>
      <c r="K194" s="636" t="s">
        <v>627</v>
      </c>
      <c r="L194" s="636" t="s">
        <v>627</v>
      </c>
      <c r="M194" s="636" t="s">
        <v>627</v>
      </c>
      <c r="N194" s="636" t="s">
        <v>627</v>
      </c>
      <c r="O194" s="636" t="s">
        <v>627</v>
      </c>
      <c r="P194" s="636" t="s">
        <v>627</v>
      </c>
      <c r="Q194" s="636" t="s">
        <v>627</v>
      </c>
      <c r="R194" s="637" t="s">
        <v>98</v>
      </c>
      <c r="S194" s="638"/>
    </row>
    <row r="195" spans="1:19" s="476" customFormat="1" ht="147">
      <c r="A195" s="477">
        <v>188</v>
      </c>
      <c r="B195" s="627" t="s">
        <v>391</v>
      </c>
      <c r="C195" s="634">
        <v>11</v>
      </c>
      <c r="D195" s="635" t="s">
        <v>627</v>
      </c>
      <c r="E195" s="635" t="s">
        <v>627</v>
      </c>
      <c r="F195" s="628" t="s">
        <v>394</v>
      </c>
      <c r="G195" s="630">
        <v>39714</v>
      </c>
      <c r="H195" s="629" t="s">
        <v>393</v>
      </c>
      <c r="I195" s="629" t="s">
        <v>392</v>
      </c>
      <c r="J195" s="636" t="s">
        <v>627</v>
      </c>
      <c r="K195" s="636" t="s">
        <v>627</v>
      </c>
      <c r="L195" s="636" t="s">
        <v>627</v>
      </c>
      <c r="M195" s="636" t="s">
        <v>627</v>
      </c>
      <c r="N195" s="636" t="s">
        <v>627</v>
      </c>
      <c r="O195" s="636" t="s">
        <v>627</v>
      </c>
      <c r="P195" s="636" t="s">
        <v>627</v>
      </c>
      <c r="Q195" s="636" t="s">
        <v>627</v>
      </c>
      <c r="R195" s="637" t="s">
        <v>98</v>
      </c>
      <c r="S195" s="638"/>
    </row>
    <row r="196" spans="1:19" s="476" customFormat="1" ht="42">
      <c r="A196" s="639">
        <v>189</v>
      </c>
      <c r="B196" s="627" t="s">
        <v>395</v>
      </c>
      <c r="C196" s="634">
        <v>11</v>
      </c>
      <c r="D196" s="635" t="s">
        <v>627</v>
      </c>
      <c r="E196" s="635" t="s">
        <v>627</v>
      </c>
      <c r="F196" s="628" t="s">
        <v>397</v>
      </c>
      <c r="G196" s="630">
        <v>39700</v>
      </c>
      <c r="H196" s="629" t="s">
        <v>396</v>
      </c>
      <c r="I196" s="629" t="s">
        <v>399</v>
      </c>
      <c r="J196" s="636" t="s">
        <v>627</v>
      </c>
      <c r="K196" s="636" t="s">
        <v>627</v>
      </c>
      <c r="L196" s="636" t="s">
        <v>627</v>
      </c>
      <c r="M196" s="636" t="s">
        <v>627</v>
      </c>
      <c r="N196" s="636" t="s">
        <v>627</v>
      </c>
      <c r="O196" s="636" t="s">
        <v>627</v>
      </c>
      <c r="P196" s="636" t="s">
        <v>627</v>
      </c>
      <c r="Q196" s="636" t="s">
        <v>627</v>
      </c>
      <c r="R196" s="637" t="s">
        <v>98</v>
      </c>
      <c r="S196" s="638"/>
    </row>
    <row r="197" spans="1:19" s="476" customFormat="1" ht="42">
      <c r="A197" s="477">
        <v>190</v>
      </c>
      <c r="B197" s="627" t="s">
        <v>400</v>
      </c>
      <c r="C197" s="634">
        <v>11</v>
      </c>
      <c r="D197" s="635" t="s">
        <v>627</v>
      </c>
      <c r="E197" s="635" t="s">
        <v>627</v>
      </c>
      <c r="F197" s="628" t="s">
        <v>617</v>
      </c>
      <c r="G197" s="630" t="s">
        <v>617</v>
      </c>
      <c r="H197" s="629" t="s">
        <v>401</v>
      </c>
      <c r="I197" s="629" t="s">
        <v>402</v>
      </c>
      <c r="J197" s="636" t="s">
        <v>627</v>
      </c>
      <c r="K197" s="636" t="s">
        <v>627</v>
      </c>
      <c r="L197" s="636" t="s">
        <v>627</v>
      </c>
      <c r="M197" s="636" t="s">
        <v>627</v>
      </c>
      <c r="N197" s="636" t="s">
        <v>627</v>
      </c>
      <c r="O197" s="636" t="s">
        <v>627</v>
      </c>
      <c r="P197" s="636" t="s">
        <v>627</v>
      </c>
      <c r="Q197" s="636" t="s">
        <v>627</v>
      </c>
      <c r="R197" s="637" t="s">
        <v>98</v>
      </c>
      <c r="S197" s="638"/>
    </row>
    <row r="198" spans="1:19" s="476" customFormat="1" ht="63">
      <c r="A198" s="639">
        <v>191</v>
      </c>
      <c r="B198" s="627" t="s">
        <v>403</v>
      </c>
      <c r="C198" s="634">
        <v>11</v>
      </c>
      <c r="D198" s="635" t="s">
        <v>627</v>
      </c>
      <c r="E198" s="635" t="s">
        <v>627</v>
      </c>
      <c r="F198" s="628" t="s">
        <v>406</v>
      </c>
      <c r="G198" s="630">
        <v>39687</v>
      </c>
      <c r="H198" s="629" t="s">
        <v>404</v>
      </c>
      <c r="I198" s="629" t="s">
        <v>405</v>
      </c>
      <c r="J198" s="636" t="s">
        <v>627</v>
      </c>
      <c r="K198" s="636" t="s">
        <v>627</v>
      </c>
      <c r="L198" s="636" t="s">
        <v>627</v>
      </c>
      <c r="M198" s="636" t="s">
        <v>627</v>
      </c>
      <c r="N198" s="636" t="s">
        <v>627</v>
      </c>
      <c r="O198" s="636" t="s">
        <v>627</v>
      </c>
      <c r="P198" s="636" t="s">
        <v>627</v>
      </c>
      <c r="Q198" s="636" t="s">
        <v>627</v>
      </c>
      <c r="R198" s="637" t="s">
        <v>98</v>
      </c>
      <c r="S198" s="638"/>
    </row>
    <row r="199" spans="1:19" s="476" customFormat="1" ht="21">
      <c r="A199" s="477">
        <v>192</v>
      </c>
      <c r="B199" s="627" t="s">
        <v>407</v>
      </c>
      <c r="C199" s="634">
        <v>11</v>
      </c>
      <c r="D199" s="635" t="s">
        <v>627</v>
      </c>
      <c r="E199" s="635" t="s">
        <v>627</v>
      </c>
      <c r="F199" s="628" t="s">
        <v>617</v>
      </c>
      <c r="G199" s="630">
        <v>39682</v>
      </c>
      <c r="H199" s="629" t="s">
        <v>408</v>
      </c>
      <c r="I199" s="629" t="s">
        <v>409</v>
      </c>
      <c r="J199" s="636" t="s">
        <v>627</v>
      </c>
      <c r="K199" s="636" t="s">
        <v>627</v>
      </c>
      <c r="L199" s="636" t="s">
        <v>627</v>
      </c>
      <c r="M199" s="636" t="s">
        <v>627</v>
      </c>
      <c r="N199" s="636" t="s">
        <v>627</v>
      </c>
      <c r="O199" s="636" t="s">
        <v>627</v>
      </c>
      <c r="P199" s="636" t="s">
        <v>627</v>
      </c>
      <c r="Q199" s="636" t="s">
        <v>627</v>
      </c>
      <c r="R199" s="637" t="s">
        <v>98</v>
      </c>
      <c r="S199" s="638"/>
    </row>
    <row r="200" spans="1:19" s="476" customFormat="1" ht="147">
      <c r="A200" s="639">
        <v>193</v>
      </c>
      <c r="B200" s="627" t="s">
        <v>410</v>
      </c>
      <c r="C200" s="634">
        <v>11</v>
      </c>
      <c r="D200" s="635" t="s">
        <v>627</v>
      </c>
      <c r="E200" s="635" t="s">
        <v>627</v>
      </c>
      <c r="F200" s="628" t="s">
        <v>414</v>
      </c>
      <c r="G200" s="630">
        <v>39679</v>
      </c>
      <c r="H200" s="629" t="s">
        <v>411</v>
      </c>
      <c r="I200" s="629" t="s">
        <v>412</v>
      </c>
      <c r="J200" s="636" t="s">
        <v>627</v>
      </c>
      <c r="K200" s="636" t="s">
        <v>627</v>
      </c>
      <c r="L200" s="636" t="s">
        <v>627</v>
      </c>
      <c r="M200" s="636" t="s">
        <v>627</v>
      </c>
      <c r="N200" s="636" t="s">
        <v>627</v>
      </c>
      <c r="O200" s="636" t="s">
        <v>627</v>
      </c>
      <c r="P200" s="636" t="s">
        <v>627</v>
      </c>
      <c r="Q200" s="636" t="s">
        <v>627</v>
      </c>
      <c r="R200" s="637" t="s">
        <v>98</v>
      </c>
      <c r="S200" s="638"/>
    </row>
    <row r="201" spans="1:19" s="476" customFormat="1" ht="147">
      <c r="A201" s="477">
        <v>194</v>
      </c>
      <c r="B201" s="627" t="s">
        <v>410</v>
      </c>
      <c r="C201" s="634">
        <v>11</v>
      </c>
      <c r="D201" s="635" t="s">
        <v>627</v>
      </c>
      <c r="E201" s="635" t="s">
        <v>627</v>
      </c>
      <c r="F201" s="628" t="s">
        <v>414</v>
      </c>
      <c r="G201" s="630">
        <v>39679</v>
      </c>
      <c r="H201" s="629" t="s">
        <v>411</v>
      </c>
      <c r="I201" s="629" t="s">
        <v>412</v>
      </c>
      <c r="J201" s="636" t="s">
        <v>627</v>
      </c>
      <c r="K201" s="636" t="s">
        <v>627</v>
      </c>
      <c r="L201" s="636" t="s">
        <v>627</v>
      </c>
      <c r="M201" s="636" t="s">
        <v>627</v>
      </c>
      <c r="N201" s="636" t="s">
        <v>627</v>
      </c>
      <c r="O201" s="636" t="s">
        <v>627</v>
      </c>
      <c r="P201" s="636" t="s">
        <v>627</v>
      </c>
      <c r="Q201" s="636" t="s">
        <v>627</v>
      </c>
      <c r="R201" s="637" t="s">
        <v>98</v>
      </c>
      <c r="S201" s="638"/>
    </row>
    <row r="202" spans="1:19" s="476" customFormat="1" ht="147">
      <c r="A202" s="639">
        <v>195</v>
      </c>
      <c r="B202" s="627" t="s">
        <v>410</v>
      </c>
      <c r="C202" s="634">
        <v>11</v>
      </c>
      <c r="D202" s="635" t="s">
        <v>627</v>
      </c>
      <c r="E202" s="635" t="s">
        <v>627</v>
      </c>
      <c r="F202" s="628" t="s">
        <v>414</v>
      </c>
      <c r="G202" s="630">
        <v>39679</v>
      </c>
      <c r="H202" s="629" t="s">
        <v>411</v>
      </c>
      <c r="I202" s="629" t="s">
        <v>412</v>
      </c>
      <c r="J202" s="636" t="s">
        <v>627</v>
      </c>
      <c r="K202" s="636" t="s">
        <v>627</v>
      </c>
      <c r="L202" s="636" t="s">
        <v>627</v>
      </c>
      <c r="M202" s="636" t="s">
        <v>627</v>
      </c>
      <c r="N202" s="636" t="s">
        <v>627</v>
      </c>
      <c r="O202" s="636" t="s">
        <v>627</v>
      </c>
      <c r="P202" s="636" t="s">
        <v>627</v>
      </c>
      <c r="Q202" s="636" t="s">
        <v>627</v>
      </c>
      <c r="R202" s="637" t="s">
        <v>98</v>
      </c>
      <c r="S202" s="638"/>
    </row>
    <row r="203" spans="1:19" s="476" customFormat="1" ht="21">
      <c r="A203" s="477">
        <v>196</v>
      </c>
      <c r="B203" s="627" t="s">
        <v>415</v>
      </c>
      <c r="C203" s="634">
        <v>11</v>
      </c>
      <c r="D203" s="635" t="s">
        <v>627</v>
      </c>
      <c r="E203" s="635" t="s">
        <v>627</v>
      </c>
      <c r="F203" s="628" t="s">
        <v>617</v>
      </c>
      <c r="G203" s="630">
        <v>39673</v>
      </c>
      <c r="H203" s="629" t="s">
        <v>416</v>
      </c>
      <c r="I203" s="629" t="s">
        <v>417</v>
      </c>
      <c r="J203" s="636" t="s">
        <v>627</v>
      </c>
      <c r="K203" s="636" t="s">
        <v>627</v>
      </c>
      <c r="L203" s="636" t="s">
        <v>627</v>
      </c>
      <c r="M203" s="636" t="s">
        <v>627</v>
      </c>
      <c r="N203" s="636" t="s">
        <v>627</v>
      </c>
      <c r="O203" s="636" t="s">
        <v>627</v>
      </c>
      <c r="P203" s="636" t="s">
        <v>627</v>
      </c>
      <c r="Q203" s="636" t="s">
        <v>627</v>
      </c>
      <c r="R203" s="637" t="s">
        <v>98</v>
      </c>
      <c r="S203" s="638"/>
    </row>
    <row r="204" spans="1:19" s="476" customFormat="1" ht="63">
      <c r="A204" s="639">
        <v>197</v>
      </c>
      <c r="B204" s="627" t="s">
        <v>421</v>
      </c>
      <c r="C204" s="634">
        <v>11</v>
      </c>
      <c r="D204" s="635" t="s">
        <v>627</v>
      </c>
      <c r="E204" s="635" t="s">
        <v>627</v>
      </c>
      <c r="F204" s="628" t="s">
        <v>422</v>
      </c>
      <c r="G204" s="630">
        <v>39678</v>
      </c>
      <c r="H204" s="629" t="s">
        <v>419</v>
      </c>
      <c r="I204" s="629" t="s">
        <v>420</v>
      </c>
      <c r="J204" s="636" t="s">
        <v>627</v>
      </c>
      <c r="K204" s="636" t="s">
        <v>627</v>
      </c>
      <c r="L204" s="636" t="s">
        <v>627</v>
      </c>
      <c r="M204" s="636" t="s">
        <v>627</v>
      </c>
      <c r="N204" s="636" t="s">
        <v>627</v>
      </c>
      <c r="O204" s="636" t="s">
        <v>627</v>
      </c>
      <c r="P204" s="636" t="s">
        <v>627</v>
      </c>
      <c r="Q204" s="636" t="s">
        <v>627</v>
      </c>
      <c r="R204" s="637" t="s">
        <v>98</v>
      </c>
      <c r="S204" s="638"/>
    </row>
    <row r="205" spans="1:19" s="476" customFormat="1" ht="42">
      <c r="A205" s="477">
        <v>198</v>
      </c>
      <c r="B205" s="627" t="s">
        <v>423</v>
      </c>
      <c r="C205" s="634">
        <v>11</v>
      </c>
      <c r="D205" s="635" t="s">
        <v>627</v>
      </c>
      <c r="E205" s="635" t="s">
        <v>627</v>
      </c>
      <c r="F205" s="628" t="s">
        <v>424</v>
      </c>
      <c r="G205" s="630">
        <v>39658</v>
      </c>
      <c r="H205" s="629" t="s">
        <v>693</v>
      </c>
      <c r="I205" s="629" t="s">
        <v>425</v>
      </c>
      <c r="J205" s="636" t="s">
        <v>627</v>
      </c>
      <c r="K205" s="636" t="s">
        <v>627</v>
      </c>
      <c r="L205" s="636" t="s">
        <v>627</v>
      </c>
      <c r="M205" s="636" t="s">
        <v>627</v>
      </c>
      <c r="N205" s="636" t="s">
        <v>627</v>
      </c>
      <c r="O205" s="636" t="s">
        <v>627</v>
      </c>
      <c r="P205" s="636" t="s">
        <v>627</v>
      </c>
      <c r="Q205" s="636" t="s">
        <v>627</v>
      </c>
      <c r="R205" s="637" t="s">
        <v>98</v>
      </c>
      <c r="S205" s="638"/>
    </row>
    <row r="206" spans="1:19" s="476" customFormat="1" ht="63">
      <c r="A206" s="639">
        <v>199</v>
      </c>
      <c r="B206" s="627" t="s">
        <v>426</v>
      </c>
      <c r="C206" s="634">
        <v>11</v>
      </c>
      <c r="D206" s="635" t="s">
        <v>627</v>
      </c>
      <c r="E206" s="635" t="s">
        <v>627</v>
      </c>
      <c r="F206" s="628" t="s">
        <v>430</v>
      </c>
      <c r="G206" s="630">
        <v>39657</v>
      </c>
      <c r="H206" s="629" t="s">
        <v>428</v>
      </c>
      <c r="I206" s="629" t="s">
        <v>429</v>
      </c>
      <c r="J206" s="636" t="s">
        <v>627</v>
      </c>
      <c r="K206" s="636" t="s">
        <v>627</v>
      </c>
      <c r="L206" s="636" t="s">
        <v>627</v>
      </c>
      <c r="M206" s="636" t="s">
        <v>627</v>
      </c>
      <c r="N206" s="636" t="s">
        <v>627</v>
      </c>
      <c r="O206" s="636" t="s">
        <v>627</v>
      </c>
      <c r="P206" s="636" t="s">
        <v>627</v>
      </c>
      <c r="Q206" s="636" t="s">
        <v>627</v>
      </c>
      <c r="R206" s="637" t="s">
        <v>98</v>
      </c>
      <c r="S206" s="638"/>
    </row>
    <row r="207" spans="1:19" s="476" customFormat="1" ht="147">
      <c r="A207" s="477">
        <v>200</v>
      </c>
      <c r="B207" s="627" t="s">
        <v>431</v>
      </c>
      <c r="C207" s="634">
        <v>11</v>
      </c>
      <c r="D207" s="635" t="s">
        <v>627</v>
      </c>
      <c r="E207" s="635" t="s">
        <v>627</v>
      </c>
      <c r="F207" s="628" t="s">
        <v>435</v>
      </c>
      <c r="G207" s="630">
        <v>39679</v>
      </c>
      <c r="H207" s="629" t="s">
        <v>433</v>
      </c>
      <c r="I207" s="629" t="s">
        <v>432</v>
      </c>
      <c r="J207" s="636" t="s">
        <v>627</v>
      </c>
      <c r="K207" s="636" t="s">
        <v>627</v>
      </c>
      <c r="L207" s="636" t="s">
        <v>627</v>
      </c>
      <c r="M207" s="636" t="s">
        <v>627</v>
      </c>
      <c r="N207" s="636" t="s">
        <v>627</v>
      </c>
      <c r="O207" s="636" t="s">
        <v>627</v>
      </c>
      <c r="P207" s="636" t="s">
        <v>627</v>
      </c>
      <c r="Q207" s="636" t="s">
        <v>627</v>
      </c>
      <c r="R207" s="637" t="s">
        <v>98</v>
      </c>
      <c r="S207" s="638"/>
    </row>
    <row r="208" spans="1:19" s="476" customFormat="1" ht="63">
      <c r="A208" s="639">
        <v>201</v>
      </c>
      <c r="B208" s="627" t="s">
        <v>436</v>
      </c>
      <c r="C208" s="634">
        <v>11</v>
      </c>
      <c r="D208" s="635" t="s">
        <v>627</v>
      </c>
      <c r="E208" s="635" t="s">
        <v>627</v>
      </c>
      <c r="F208" s="628" t="s">
        <v>439</v>
      </c>
      <c r="G208" s="630">
        <v>39678</v>
      </c>
      <c r="H208" s="629" t="s">
        <v>438</v>
      </c>
      <c r="I208" s="629" t="s">
        <v>437</v>
      </c>
      <c r="J208" s="636" t="s">
        <v>627</v>
      </c>
      <c r="K208" s="636" t="s">
        <v>627</v>
      </c>
      <c r="L208" s="636" t="s">
        <v>627</v>
      </c>
      <c r="M208" s="636" t="s">
        <v>627</v>
      </c>
      <c r="N208" s="636" t="s">
        <v>627</v>
      </c>
      <c r="O208" s="636" t="s">
        <v>627</v>
      </c>
      <c r="P208" s="636" t="s">
        <v>627</v>
      </c>
      <c r="Q208" s="636" t="s">
        <v>627</v>
      </c>
      <c r="R208" s="637" t="s">
        <v>98</v>
      </c>
      <c r="S208" s="638"/>
    </row>
    <row r="209" spans="1:19" s="476" customFormat="1" ht="84">
      <c r="A209" s="477">
        <v>202</v>
      </c>
      <c r="B209" s="627" t="s">
        <v>440</v>
      </c>
      <c r="C209" s="634">
        <v>11</v>
      </c>
      <c r="D209" s="635" t="s">
        <v>627</v>
      </c>
      <c r="E209" s="635" t="s">
        <v>627</v>
      </c>
      <c r="F209" s="628" t="s">
        <v>441</v>
      </c>
      <c r="G209" s="630">
        <v>39533</v>
      </c>
      <c r="H209" s="629" t="s">
        <v>442</v>
      </c>
      <c r="I209" s="629" t="s">
        <v>443</v>
      </c>
      <c r="J209" s="636" t="s">
        <v>627</v>
      </c>
      <c r="K209" s="636" t="s">
        <v>627</v>
      </c>
      <c r="L209" s="636" t="s">
        <v>627</v>
      </c>
      <c r="M209" s="636" t="s">
        <v>627</v>
      </c>
      <c r="N209" s="636" t="s">
        <v>627</v>
      </c>
      <c r="O209" s="636" t="s">
        <v>627</v>
      </c>
      <c r="P209" s="636" t="s">
        <v>627</v>
      </c>
      <c r="Q209" s="636" t="s">
        <v>627</v>
      </c>
      <c r="R209" s="637" t="s">
        <v>98</v>
      </c>
      <c r="S209" s="638"/>
    </row>
    <row r="210" spans="1:19" s="476" customFormat="1" ht="42">
      <c r="A210" s="639">
        <v>203</v>
      </c>
      <c r="B210" s="627" t="s">
        <v>444</v>
      </c>
      <c r="C210" s="634">
        <v>11</v>
      </c>
      <c r="D210" s="635" t="s">
        <v>627</v>
      </c>
      <c r="E210" s="635" t="s">
        <v>627</v>
      </c>
      <c r="F210" s="628" t="s">
        <v>445</v>
      </c>
      <c r="G210" s="630">
        <v>39606</v>
      </c>
      <c r="H210" s="629" t="s">
        <v>448</v>
      </c>
      <c r="I210" s="629" t="s">
        <v>447</v>
      </c>
      <c r="J210" s="636" t="s">
        <v>627</v>
      </c>
      <c r="K210" s="636" t="s">
        <v>627</v>
      </c>
      <c r="L210" s="636" t="s">
        <v>627</v>
      </c>
      <c r="M210" s="636" t="s">
        <v>627</v>
      </c>
      <c r="N210" s="636" t="s">
        <v>627</v>
      </c>
      <c r="O210" s="636" t="s">
        <v>627</v>
      </c>
      <c r="P210" s="636" t="s">
        <v>627</v>
      </c>
      <c r="Q210" s="636" t="s">
        <v>627</v>
      </c>
      <c r="R210" s="637" t="s">
        <v>98</v>
      </c>
      <c r="S210" s="638"/>
    </row>
    <row r="211" spans="1:19" s="476" customFormat="1" ht="84">
      <c r="A211" s="477">
        <v>204</v>
      </c>
      <c r="B211" s="627" t="s">
        <v>449</v>
      </c>
      <c r="C211" s="634">
        <v>11</v>
      </c>
      <c r="D211" s="635" t="s">
        <v>627</v>
      </c>
      <c r="E211" s="635" t="s">
        <v>627</v>
      </c>
      <c r="F211" s="628" t="s">
        <v>450</v>
      </c>
      <c r="G211" s="630" t="s">
        <v>453</v>
      </c>
      <c r="H211" s="629" t="s">
        <v>454</v>
      </c>
      <c r="I211" s="629" t="s">
        <v>452</v>
      </c>
      <c r="J211" s="636" t="s">
        <v>627</v>
      </c>
      <c r="K211" s="636" t="s">
        <v>627</v>
      </c>
      <c r="L211" s="636" t="s">
        <v>627</v>
      </c>
      <c r="M211" s="636" t="s">
        <v>627</v>
      </c>
      <c r="N211" s="636" t="s">
        <v>627</v>
      </c>
      <c r="O211" s="636" t="s">
        <v>627</v>
      </c>
      <c r="P211" s="636" t="s">
        <v>627</v>
      </c>
      <c r="Q211" s="636" t="s">
        <v>627</v>
      </c>
      <c r="R211" s="637" t="s">
        <v>98</v>
      </c>
      <c r="S211" s="638"/>
    </row>
    <row r="212" spans="1:19" s="476" customFormat="1" ht="84">
      <c r="A212" s="639">
        <v>205</v>
      </c>
      <c r="B212" s="627" t="s">
        <v>455</v>
      </c>
      <c r="C212" s="634">
        <v>11</v>
      </c>
      <c r="D212" s="635" t="s">
        <v>627</v>
      </c>
      <c r="E212" s="635" t="s">
        <v>627</v>
      </c>
      <c r="F212" s="628" t="s">
        <v>459</v>
      </c>
      <c r="G212" s="630">
        <v>39658</v>
      </c>
      <c r="H212" s="629" t="s">
        <v>456</v>
      </c>
      <c r="I212" s="629" t="s">
        <v>457</v>
      </c>
      <c r="J212" s="636" t="s">
        <v>627</v>
      </c>
      <c r="K212" s="636" t="s">
        <v>627</v>
      </c>
      <c r="L212" s="636" t="s">
        <v>627</v>
      </c>
      <c r="M212" s="636" t="s">
        <v>627</v>
      </c>
      <c r="N212" s="636" t="s">
        <v>627</v>
      </c>
      <c r="O212" s="636" t="s">
        <v>627</v>
      </c>
      <c r="P212" s="636" t="s">
        <v>627</v>
      </c>
      <c r="Q212" s="636" t="s">
        <v>627</v>
      </c>
      <c r="R212" s="637" t="s">
        <v>98</v>
      </c>
      <c r="S212" s="638"/>
    </row>
    <row r="213" spans="1:19" s="476" customFormat="1" ht="63">
      <c r="A213" s="477">
        <v>206</v>
      </c>
      <c r="B213" s="627" t="s">
        <v>460</v>
      </c>
      <c r="C213" s="634">
        <v>11</v>
      </c>
      <c r="D213" s="635" t="s">
        <v>627</v>
      </c>
      <c r="E213" s="635" t="s">
        <v>627</v>
      </c>
      <c r="F213" s="628" t="s">
        <v>463</v>
      </c>
      <c r="G213" s="630">
        <v>39652</v>
      </c>
      <c r="H213" s="629" t="s">
        <v>461</v>
      </c>
      <c r="I213" s="629" t="s">
        <v>462</v>
      </c>
      <c r="J213" s="636" t="s">
        <v>627</v>
      </c>
      <c r="K213" s="636" t="s">
        <v>627</v>
      </c>
      <c r="L213" s="636" t="s">
        <v>627</v>
      </c>
      <c r="M213" s="636" t="s">
        <v>627</v>
      </c>
      <c r="N213" s="636" t="s">
        <v>627</v>
      </c>
      <c r="O213" s="636" t="s">
        <v>627</v>
      </c>
      <c r="P213" s="636" t="s">
        <v>627</v>
      </c>
      <c r="Q213" s="636" t="s">
        <v>627</v>
      </c>
      <c r="R213" s="637" t="s">
        <v>98</v>
      </c>
      <c r="S213" s="638"/>
    </row>
    <row r="214" spans="1:19" s="476" customFormat="1" ht="63">
      <c r="A214" s="639">
        <v>207</v>
      </c>
      <c r="B214" s="627" t="s">
        <v>460</v>
      </c>
      <c r="C214" s="634">
        <v>11</v>
      </c>
      <c r="D214" s="635" t="s">
        <v>627</v>
      </c>
      <c r="E214" s="635" t="s">
        <v>627</v>
      </c>
      <c r="F214" s="628" t="s">
        <v>463</v>
      </c>
      <c r="G214" s="630">
        <v>39652</v>
      </c>
      <c r="H214" s="629" t="s">
        <v>461</v>
      </c>
      <c r="I214" s="629" t="s">
        <v>462</v>
      </c>
      <c r="J214" s="636" t="s">
        <v>627</v>
      </c>
      <c r="K214" s="636" t="s">
        <v>627</v>
      </c>
      <c r="L214" s="636" t="s">
        <v>627</v>
      </c>
      <c r="M214" s="636" t="s">
        <v>627</v>
      </c>
      <c r="N214" s="636" t="s">
        <v>627</v>
      </c>
      <c r="O214" s="636" t="s">
        <v>627</v>
      </c>
      <c r="P214" s="636" t="s">
        <v>627</v>
      </c>
      <c r="Q214" s="636" t="s">
        <v>627</v>
      </c>
      <c r="R214" s="637" t="s">
        <v>98</v>
      </c>
      <c r="S214" s="638"/>
    </row>
    <row r="215" spans="1:19" s="476" customFormat="1" ht="63">
      <c r="A215" s="477">
        <v>208</v>
      </c>
      <c r="B215" s="627" t="s">
        <v>465</v>
      </c>
      <c r="C215" s="634">
        <v>11</v>
      </c>
      <c r="D215" s="635" t="s">
        <v>627</v>
      </c>
      <c r="E215" s="635" t="s">
        <v>627</v>
      </c>
      <c r="F215" s="628" t="s">
        <v>468</v>
      </c>
      <c r="G215" s="630">
        <v>39659</v>
      </c>
      <c r="H215" s="629" t="s">
        <v>466</v>
      </c>
      <c r="I215" s="629" t="s">
        <v>467</v>
      </c>
      <c r="J215" s="636" t="s">
        <v>627</v>
      </c>
      <c r="K215" s="636" t="s">
        <v>627</v>
      </c>
      <c r="L215" s="636" t="s">
        <v>627</v>
      </c>
      <c r="M215" s="636" t="s">
        <v>627</v>
      </c>
      <c r="N215" s="636" t="s">
        <v>627</v>
      </c>
      <c r="O215" s="636" t="s">
        <v>627</v>
      </c>
      <c r="P215" s="636" t="s">
        <v>627</v>
      </c>
      <c r="Q215" s="636" t="s">
        <v>627</v>
      </c>
      <c r="R215" s="637" t="s">
        <v>98</v>
      </c>
      <c r="S215" s="638"/>
    </row>
    <row r="216" spans="1:19" s="476" customFormat="1" ht="84">
      <c r="A216" s="639">
        <v>209</v>
      </c>
      <c r="B216" s="627" t="s">
        <v>469</v>
      </c>
      <c r="C216" s="634">
        <v>11</v>
      </c>
      <c r="D216" s="635" t="s">
        <v>627</v>
      </c>
      <c r="E216" s="635" t="s">
        <v>627</v>
      </c>
      <c r="F216" s="628" t="s">
        <v>490</v>
      </c>
      <c r="G216" s="630">
        <v>39642</v>
      </c>
      <c r="H216" s="629" t="s">
        <v>470</v>
      </c>
      <c r="I216" s="629" t="s">
        <v>471</v>
      </c>
      <c r="J216" s="636" t="s">
        <v>627</v>
      </c>
      <c r="K216" s="636" t="s">
        <v>627</v>
      </c>
      <c r="L216" s="636" t="s">
        <v>627</v>
      </c>
      <c r="M216" s="636" t="s">
        <v>627</v>
      </c>
      <c r="N216" s="636" t="s">
        <v>627</v>
      </c>
      <c r="O216" s="636" t="s">
        <v>627</v>
      </c>
      <c r="P216" s="636" t="s">
        <v>627</v>
      </c>
      <c r="Q216" s="636" t="s">
        <v>627</v>
      </c>
      <c r="R216" s="637" t="s">
        <v>98</v>
      </c>
      <c r="S216" s="638"/>
    </row>
    <row r="217" spans="1:19" s="476" customFormat="1" ht="84">
      <c r="A217" s="477">
        <v>210</v>
      </c>
      <c r="B217" s="627" t="s">
        <v>469</v>
      </c>
      <c r="C217" s="634">
        <v>11</v>
      </c>
      <c r="D217" s="635" t="s">
        <v>627</v>
      </c>
      <c r="E217" s="635" t="s">
        <v>627</v>
      </c>
      <c r="F217" s="628" t="s">
        <v>490</v>
      </c>
      <c r="G217" s="630">
        <v>39642</v>
      </c>
      <c r="H217" s="629" t="s">
        <v>470</v>
      </c>
      <c r="I217" s="629" t="s">
        <v>471</v>
      </c>
      <c r="J217" s="636" t="s">
        <v>627</v>
      </c>
      <c r="K217" s="636" t="s">
        <v>627</v>
      </c>
      <c r="L217" s="636" t="s">
        <v>627</v>
      </c>
      <c r="M217" s="636" t="s">
        <v>627</v>
      </c>
      <c r="N217" s="636" t="s">
        <v>627</v>
      </c>
      <c r="O217" s="636" t="s">
        <v>627</v>
      </c>
      <c r="P217" s="636" t="s">
        <v>627</v>
      </c>
      <c r="Q217" s="636" t="s">
        <v>627</v>
      </c>
      <c r="R217" s="637" t="s">
        <v>98</v>
      </c>
      <c r="S217" s="638"/>
    </row>
    <row r="218" spans="1:19" s="476" customFormat="1" ht="42">
      <c r="A218" s="639">
        <v>211</v>
      </c>
      <c r="B218" s="627" t="s">
        <v>472</v>
      </c>
      <c r="C218" s="634">
        <v>11</v>
      </c>
      <c r="D218" s="635" t="s">
        <v>627</v>
      </c>
      <c r="E218" s="635" t="s">
        <v>627</v>
      </c>
      <c r="F218" s="628" t="s">
        <v>617</v>
      </c>
      <c r="G218" s="630">
        <v>39643</v>
      </c>
      <c r="H218" s="629" t="s">
        <v>617</v>
      </c>
      <c r="I218" s="629" t="s">
        <v>617</v>
      </c>
      <c r="J218" s="636" t="s">
        <v>627</v>
      </c>
      <c r="K218" s="636" t="s">
        <v>627</v>
      </c>
      <c r="L218" s="636" t="s">
        <v>627</v>
      </c>
      <c r="M218" s="636" t="s">
        <v>627</v>
      </c>
      <c r="N218" s="636" t="s">
        <v>627</v>
      </c>
      <c r="O218" s="636" t="s">
        <v>627</v>
      </c>
      <c r="P218" s="636" t="s">
        <v>627</v>
      </c>
      <c r="Q218" s="636" t="s">
        <v>627</v>
      </c>
      <c r="R218" s="637" t="s">
        <v>98</v>
      </c>
      <c r="S218" s="638"/>
    </row>
    <row r="219" spans="1:19" s="476" customFormat="1" ht="42">
      <c r="A219" s="477">
        <v>212</v>
      </c>
      <c r="B219" s="627" t="s">
        <v>473</v>
      </c>
      <c r="C219" s="634">
        <v>11</v>
      </c>
      <c r="D219" s="635" t="s">
        <v>627</v>
      </c>
      <c r="E219" s="635" t="s">
        <v>627</v>
      </c>
      <c r="F219" s="630">
        <v>39639</v>
      </c>
      <c r="G219" s="630">
        <v>39647</v>
      </c>
      <c r="H219" s="629" t="s">
        <v>474</v>
      </c>
      <c r="I219" s="629" t="s">
        <v>475</v>
      </c>
      <c r="J219" s="636" t="s">
        <v>627</v>
      </c>
      <c r="K219" s="636" t="s">
        <v>627</v>
      </c>
      <c r="L219" s="636" t="s">
        <v>627</v>
      </c>
      <c r="M219" s="636" t="s">
        <v>627</v>
      </c>
      <c r="N219" s="636" t="s">
        <v>627</v>
      </c>
      <c r="O219" s="636" t="s">
        <v>627</v>
      </c>
      <c r="P219" s="636" t="s">
        <v>627</v>
      </c>
      <c r="Q219" s="636" t="s">
        <v>627</v>
      </c>
      <c r="R219" s="637" t="s">
        <v>98</v>
      </c>
      <c r="S219" s="638"/>
    </row>
    <row r="220" spans="1:19" s="476" customFormat="1" ht="63">
      <c r="A220" s="639">
        <v>213</v>
      </c>
      <c r="B220" s="627" t="s">
        <v>476</v>
      </c>
      <c r="C220" s="634">
        <v>11</v>
      </c>
      <c r="D220" s="635" t="s">
        <v>627</v>
      </c>
      <c r="E220" s="635" t="s">
        <v>627</v>
      </c>
      <c r="F220" s="628" t="s">
        <v>617</v>
      </c>
      <c r="G220" s="630" t="s">
        <v>479</v>
      </c>
      <c r="H220" s="629" t="s">
        <v>477</v>
      </c>
      <c r="I220" s="629" t="s">
        <v>478</v>
      </c>
      <c r="J220" s="636" t="s">
        <v>627</v>
      </c>
      <c r="K220" s="636" t="s">
        <v>627</v>
      </c>
      <c r="L220" s="636" t="s">
        <v>627</v>
      </c>
      <c r="M220" s="636" t="s">
        <v>627</v>
      </c>
      <c r="N220" s="636" t="s">
        <v>627</v>
      </c>
      <c r="O220" s="636" t="s">
        <v>627</v>
      </c>
      <c r="P220" s="636" t="s">
        <v>627</v>
      </c>
      <c r="Q220" s="636" t="s">
        <v>627</v>
      </c>
      <c r="R220" s="637" t="s">
        <v>98</v>
      </c>
      <c r="S220" s="638"/>
    </row>
    <row r="221" spans="1:19" s="476" customFormat="1" ht="63">
      <c r="A221" s="477">
        <v>214</v>
      </c>
      <c r="B221" s="627" t="s">
        <v>480</v>
      </c>
      <c r="C221" s="634">
        <v>11</v>
      </c>
      <c r="D221" s="635" t="s">
        <v>627</v>
      </c>
      <c r="E221" s="635" t="s">
        <v>627</v>
      </c>
      <c r="F221" s="628" t="s">
        <v>617</v>
      </c>
      <c r="G221" s="630">
        <v>39637</v>
      </c>
      <c r="H221" s="629" t="s">
        <v>481</v>
      </c>
      <c r="I221" s="629" t="s">
        <v>482</v>
      </c>
      <c r="J221" s="636" t="s">
        <v>627</v>
      </c>
      <c r="K221" s="636" t="s">
        <v>627</v>
      </c>
      <c r="L221" s="636" t="s">
        <v>627</v>
      </c>
      <c r="M221" s="636" t="s">
        <v>627</v>
      </c>
      <c r="N221" s="636" t="s">
        <v>627</v>
      </c>
      <c r="O221" s="636" t="s">
        <v>627</v>
      </c>
      <c r="P221" s="636" t="s">
        <v>627</v>
      </c>
      <c r="Q221" s="636" t="s">
        <v>627</v>
      </c>
      <c r="R221" s="637" t="s">
        <v>98</v>
      </c>
      <c r="S221" s="638"/>
    </row>
    <row r="222" spans="1:19" s="476" customFormat="1" ht="63">
      <c r="A222" s="639">
        <v>215</v>
      </c>
      <c r="B222" s="627" t="s">
        <v>483</v>
      </c>
      <c r="C222" s="634">
        <v>11</v>
      </c>
      <c r="D222" s="635" t="s">
        <v>627</v>
      </c>
      <c r="E222" s="635" t="s">
        <v>627</v>
      </c>
      <c r="F222" s="628" t="s">
        <v>617</v>
      </c>
      <c r="G222" s="630">
        <v>39626</v>
      </c>
      <c r="H222" s="629" t="s">
        <v>484</v>
      </c>
      <c r="I222" s="629" t="s">
        <v>485</v>
      </c>
      <c r="J222" s="636" t="s">
        <v>627</v>
      </c>
      <c r="K222" s="636" t="s">
        <v>627</v>
      </c>
      <c r="L222" s="636" t="s">
        <v>627</v>
      </c>
      <c r="M222" s="636" t="s">
        <v>627</v>
      </c>
      <c r="N222" s="636" t="s">
        <v>627</v>
      </c>
      <c r="O222" s="636" t="s">
        <v>627</v>
      </c>
      <c r="P222" s="636" t="s">
        <v>627</v>
      </c>
      <c r="Q222" s="636" t="s">
        <v>627</v>
      </c>
      <c r="R222" s="637" t="s">
        <v>98</v>
      </c>
      <c r="S222" s="638"/>
    </row>
    <row r="223" spans="1:19" s="476" customFormat="1" ht="42">
      <c r="A223" s="477">
        <v>216</v>
      </c>
      <c r="B223" s="627" t="s">
        <v>487</v>
      </c>
      <c r="C223" s="634">
        <v>11</v>
      </c>
      <c r="D223" s="635" t="s">
        <v>627</v>
      </c>
      <c r="E223" s="635" t="s">
        <v>627</v>
      </c>
      <c r="F223" s="630">
        <v>39626</v>
      </c>
      <c r="G223" s="630">
        <v>39624</v>
      </c>
      <c r="H223" s="629" t="s">
        <v>41</v>
      </c>
      <c r="I223" s="629" t="s">
        <v>488</v>
      </c>
      <c r="J223" s="636" t="s">
        <v>627</v>
      </c>
      <c r="K223" s="636" t="s">
        <v>627</v>
      </c>
      <c r="L223" s="636" t="s">
        <v>627</v>
      </c>
      <c r="M223" s="636" t="s">
        <v>627</v>
      </c>
      <c r="N223" s="636" t="s">
        <v>627</v>
      </c>
      <c r="O223" s="636" t="s">
        <v>627</v>
      </c>
      <c r="P223" s="636" t="s">
        <v>627</v>
      </c>
      <c r="Q223" s="636" t="s">
        <v>627</v>
      </c>
      <c r="R223" s="637" t="s">
        <v>98</v>
      </c>
      <c r="S223" s="638"/>
    </row>
    <row r="224" spans="1:19" s="420" customFormat="1" ht="21">
      <c r="A224" s="710" t="s">
        <v>820</v>
      </c>
      <c r="B224" s="711"/>
      <c r="C224" s="477"/>
      <c r="D224" s="477" t="s">
        <v>617</v>
      </c>
      <c r="E224" s="477"/>
      <c r="F224" s="486"/>
      <c r="G224" s="477"/>
      <c r="H224" s="480"/>
      <c r="I224" s="477"/>
      <c r="J224" s="480" t="s">
        <v>617</v>
      </c>
      <c r="K224" s="480" t="s">
        <v>617</v>
      </c>
      <c r="L224" s="480" t="s">
        <v>617</v>
      </c>
      <c r="M224" s="480" t="s">
        <v>617</v>
      </c>
      <c r="N224" s="480" t="s">
        <v>617</v>
      </c>
      <c r="O224" s="480" t="s">
        <v>617</v>
      </c>
      <c r="P224" s="480" t="s">
        <v>617</v>
      </c>
      <c r="Q224" s="480" t="s">
        <v>617</v>
      </c>
      <c r="R224" s="477"/>
      <c r="S224" s="519"/>
    </row>
    <row r="225" spans="1:19" s="420" customFormat="1" ht="21">
      <c r="A225" s="710" t="s">
        <v>822</v>
      </c>
      <c r="B225" s="711"/>
      <c r="C225" s="706">
        <f>SUM(D8:D223)</f>
        <v>77</v>
      </c>
      <c r="D225" s="707"/>
      <c r="E225" s="477"/>
      <c r="F225" s="486"/>
      <c r="G225" s="477"/>
      <c r="H225" s="480"/>
      <c r="I225" s="477"/>
      <c r="J225" s="501">
        <f>SUM(J8:J223)</f>
        <v>3237</v>
      </c>
      <c r="K225" s="501">
        <f aca="true" t="shared" si="11" ref="K225:P225">SUM(K8:K223)</f>
        <v>2642</v>
      </c>
      <c r="L225" s="501">
        <f t="shared" si="11"/>
        <v>40777468.75</v>
      </c>
      <c r="M225" s="501">
        <f t="shared" si="11"/>
        <v>34988276.009799995</v>
      </c>
      <c r="N225" s="501">
        <f t="shared" si="11"/>
        <v>5764192.740199998</v>
      </c>
      <c r="O225" s="501">
        <f t="shared" si="11"/>
        <v>218010</v>
      </c>
      <c r="P225" s="501">
        <f t="shared" si="11"/>
        <v>171839.25</v>
      </c>
      <c r="Q225" s="501"/>
      <c r="R225" s="477"/>
      <c r="S225" s="519"/>
    </row>
    <row r="226" spans="1:18" s="420" customFormat="1" ht="15.75" customHeight="1">
      <c r="A226" s="704" t="s">
        <v>821</v>
      </c>
      <c r="B226" s="705"/>
      <c r="C226" s="704">
        <f>SUM(E22:E224)</f>
        <v>2061</v>
      </c>
      <c r="D226" s="708"/>
      <c r="E226" s="705"/>
      <c r="F226" s="421"/>
      <c r="G226" s="421"/>
      <c r="H226" s="395"/>
      <c r="I226" s="421"/>
      <c r="J226" s="421"/>
      <c r="K226" s="421"/>
      <c r="L226" s="421"/>
      <c r="M226" s="474"/>
      <c r="N226" s="421"/>
      <c r="O226" s="421"/>
      <c r="P226" s="421"/>
      <c r="Q226" s="395"/>
      <c r="R226" s="421"/>
    </row>
    <row r="227" spans="15:20" ht="19.5" customHeight="1">
      <c r="O227" s="443" t="s">
        <v>670</v>
      </c>
      <c r="P227" s="444"/>
      <c r="Q227" s="416"/>
      <c r="R227" s="531"/>
      <c r="S227" s="403"/>
      <c r="T227" s="403"/>
    </row>
    <row r="228" spans="1:20" ht="19.5" customHeight="1">
      <c r="A228" s="361" t="s">
        <v>1002</v>
      </c>
      <c r="O228" s="443" t="s">
        <v>1109</v>
      </c>
      <c r="P228" s="444"/>
      <c r="Q228" s="416"/>
      <c r="R228" s="531"/>
      <c r="S228" s="403"/>
      <c r="T228" s="403"/>
    </row>
    <row r="229" spans="6:20" ht="19.5" customHeight="1" thickBot="1">
      <c r="F229" s="185"/>
      <c r="G229" s="412"/>
      <c r="H229" s="412"/>
      <c r="I229" s="412"/>
      <c r="O229" s="445" t="s">
        <v>546</v>
      </c>
      <c r="P229" s="446"/>
      <c r="Q229" s="417"/>
      <c r="R229" s="532"/>
      <c r="S229" s="403"/>
      <c r="T229" s="403"/>
    </row>
    <row r="230" spans="1:20" ht="19.5" customHeight="1">
      <c r="A230" s="185" t="s">
        <v>965</v>
      </c>
      <c r="C230" s="185"/>
      <c r="D230" s="185"/>
      <c r="E230" s="185"/>
      <c r="F230" s="185"/>
      <c r="G230" s="412"/>
      <c r="H230" s="412"/>
      <c r="I230" s="412"/>
      <c r="O230" s="444"/>
      <c r="P230" s="444"/>
      <c r="Q230" s="416"/>
      <c r="R230" s="413"/>
      <c r="S230" s="403"/>
      <c r="T230" s="403"/>
    </row>
    <row r="231" spans="1:18" ht="21">
      <c r="A231" s="404" t="s">
        <v>1091</v>
      </c>
      <c r="B231" s="405"/>
      <c r="C231" s="405"/>
      <c r="D231" s="405"/>
      <c r="E231" s="405"/>
      <c r="F231" s="405"/>
      <c r="G231" s="406"/>
      <c r="H231" s="406"/>
      <c r="I231" s="413"/>
      <c r="J231" s="380"/>
      <c r="K231" s="380"/>
      <c r="L231" s="380"/>
      <c r="M231" s="701" t="s">
        <v>1002</v>
      </c>
      <c r="N231" s="701"/>
      <c r="O231" s="701"/>
      <c r="P231" s="701"/>
      <c r="Q231" s="701"/>
      <c r="R231" s="701"/>
    </row>
    <row r="232" spans="1:18" ht="21">
      <c r="A232" s="404" t="s">
        <v>1092</v>
      </c>
      <c r="B232" s="405"/>
      <c r="C232" s="405"/>
      <c r="D232" s="405"/>
      <c r="E232" s="405"/>
      <c r="F232" s="405"/>
      <c r="G232" s="406"/>
      <c r="H232" s="406"/>
      <c r="I232" s="413"/>
      <c r="J232" s="380"/>
      <c r="K232" s="380"/>
      <c r="L232" s="380"/>
      <c r="M232" s="403"/>
      <c r="N232" s="380"/>
      <c r="O232" s="447"/>
      <c r="P232" s="447"/>
      <c r="Q232" s="418"/>
      <c r="R232" s="533"/>
    </row>
    <row r="233" spans="1:18" ht="21">
      <c r="A233" s="404" t="s">
        <v>1093</v>
      </c>
      <c r="B233" s="405"/>
      <c r="C233" s="405"/>
      <c r="D233" s="405"/>
      <c r="E233" s="405"/>
      <c r="F233" s="405"/>
      <c r="G233" s="406"/>
      <c r="H233" s="406"/>
      <c r="I233" s="413"/>
      <c r="J233" s="380"/>
      <c r="K233" s="380"/>
      <c r="L233" s="380"/>
      <c r="M233" s="403"/>
      <c r="N233" s="380"/>
      <c r="O233" s="447"/>
      <c r="P233" s="447"/>
      <c r="Q233" s="416"/>
      <c r="R233" s="533"/>
    </row>
    <row r="234" spans="1:18" ht="21">
      <c r="A234" s="404" t="s">
        <v>1094</v>
      </c>
      <c r="B234" s="407"/>
      <c r="C234" s="407"/>
      <c r="D234" s="407"/>
      <c r="E234" s="407"/>
      <c r="F234" s="407"/>
      <c r="G234" s="413"/>
      <c r="H234" s="413"/>
      <c r="I234" s="413"/>
      <c r="J234" s="380"/>
      <c r="K234" s="380"/>
      <c r="L234" s="380"/>
      <c r="M234" s="403"/>
      <c r="N234" s="380"/>
      <c r="O234" s="447"/>
      <c r="P234" s="447"/>
      <c r="Q234" s="416"/>
      <c r="R234" s="533"/>
    </row>
    <row r="235" spans="1:18" ht="21">
      <c r="A235" s="404" t="s">
        <v>1095</v>
      </c>
      <c r="B235" s="405"/>
      <c r="C235" s="405"/>
      <c r="D235" s="405"/>
      <c r="E235" s="405"/>
      <c r="F235" s="405"/>
      <c r="G235" s="406"/>
      <c r="H235" s="406"/>
      <c r="I235" s="413"/>
      <c r="J235" s="380"/>
      <c r="K235" s="380"/>
      <c r="L235" s="380"/>
      <c r="M235" s="403"/>
      <c r="N235" s="380"/>
      <c r="O235" s="447"/>
      <c r="P235" s="447"/>
      <c r="Q235" s="416"/>
      <c r="R235" s="533"/>
    </row>
    <row r="236" spans="1:18" ht="21">
      <c r="A236" s="404" t="s">
        <v>1096</v>
      </c>
      <c r="B236" s="405"/>
      <c r="C236" s="405"/>
      <c r="D236" s="405"/>
      <c r="E236" s="405"/>
      <c r="F236" s="405"/>
      <c r="G236" s="406"/>
      <c r="H236" s="406"/>
      <c r="I236" s="413"/>
      <c r="J236" s="380"/>
      <c r="K236" s="380"/>
      <c r="L236" s="380"/>
      <c r="M236" s="403"/>
      <c r="N236" s="380"/>
      <c r="O236" s="447"/>
      <c r="P236" s="447"/>
      <c r="Q236" s="416"/>
      <c r="R236" s="533"/>
    </row>
    <row r="237" spans="1:18" ht="21">
      <c r="A237" s="404" t="s">
        <v>1097</v>
      </c>
      <c r="B237" s="405"/>
      <c r="C237" s="405"/>
      <c r="D237" s="405"/>
      <c r="E237" s="405"/>
      <c r="F237" s="405"/>
      <c r="G237" s="406"/>
      <c r="H237" s="406"/>
      <c r="I237" s="413"/>
      <c r="J237" s="380"/>
      <c r="K237" s="380"/>
      <c r="L237" s="380"/>
      <c r="M237" s="403"/>
      <c r="N237" s="380"/>
      <c r="O237" s="447"/>
      <c r="P237" s="447"/>
      <c r="Q237" s="416"/>
      <c r="R237" s="533"/>
    </row>
    <row r="238" spans="1:18" ht="21">
      <c r="A238" s="404" t="s">
        <v>1098</v>
      </c>
      <c r="B238" s="405"/>
      <c r="C238" s="405"/>
      <c r="D238" s="405"/>
      <c r="E238" s="405"/>
      <c r="F238" s="405"/>
      <c r="G238" s="406"/>
      <c r="H238" s="406"/>
      <c r="I238" s="413"/>
      <c r="J238" s="380"/>
      <c r="K238" s="380"/>
      <c r="L238" s="380"/>
      <c r="M238" s="403"/>
      <c r="N238" s="380"/>
      <c r="O238" s="447"/>
      <c r="P238" s="447"/>
      <c r="Q238" s="416"/>
      <c r="R238" s="533"/>
    </row>
    <row r="239" spans="1:18" ht="21">
      <c r="A239" s="404" t="s">
        <v>1099</v>
      </c>
      <c r="B239" s="405"/>
      <c r="C239" s="405"/>
      <c r="D239" s="405"/>
      <c r="E239" s="405"/>
      <c r="F239" s="405"/>
      <c r="G239" s="406"/>
      <c r="H239" s="406"/>
      <c r="I239" s="413"/>
      <c r="J239" s="380"/>
      <c r="K239" s="380"/>
      <c r="L239" s="380"/>
      <c r="M239" s="403"/>
      <c r="N239" s="380"/>
      <c r="O239" s="447"/>
      <c r="P239" s="447"/>
      <c r="Q239" s="416"/>
      <c r="R239" s="533"/>
    </row>
    <row r="240" spans="1:18" ht="21">
      <c r="A240" s="404" t="s">
        <v>1070</v>
      </c>
      <c r="B240" s="405"/>
      <c r="C240" s="405"/>
      <c r="D240" s="405"/>
      <c r="E240" s="405"/>
      <c r="F240" s="405"/>
      <c r="G240" s="406"/>
      <c r="H240" s="406"/>
      <c r="I240" s="413"/>
      <c r="J240" s="380"/>
      <c r="K240" s="380"/>
      <c r="L240" s="380"/>
      <c r="M240" s="403"/>
      <c r="N240" s="380"/>
      <c r="O240" s="447"/>
      <c r="P240" s="447"/>
      <c r="Q240" s="416"/>
      <c r="R240" s="533"/>
    </row>
    <row r="241" spans="1:18" ht="21">
      <c r="A241" s="98" t="s">
        <v>1071</v>
      </c>
      <c r="B241" s="99"/>
      <c r="C241" s="99"/>
      <c r="D241" s="99"/>
      <c r="E241" s="99"/>
      <c r="F241" s="99"/>
      <c r="G241" s="100"/>
      <c r="H241" s="100"/>
      <c r="I241" s="452"/>
      <c r="J241" s="101"/>
      <c r="K241" s="101"/>
      <c r="L241" s="101"/>
      <c r="M241" s="453"/>
      <c r="N241" s="101"/>
      <c r="O241" s="448"/>
      <c r="P241" s="448"/>
      <c r="Q241" s="416"/>
      <c r="R241" s="533"/>
    </row>
    <row r="242" spans="1:18" ht="21">
      <c r="A242" s="98" t="s">
        <v>1072</v>
      </c>
      <c r="B242" s="99"/>
      <c r="C242" s="99"/>
      <c r="D242" s="99"/>
      <c r="E242" s="99"/>
      <c r="F242" s="99"/>
      <c r="G242" s="100"/>
      <c r="H242" s="100"/>
      <c r="I242" s="452"/>
      <c r="J242" s="101"/>
      <c r="K242" s="101"/>
      <c r="L242" s="101"/>
      <c r="M242" s="453"/>
      <c r="N242" s="101"/>
      <c r="O242" s="448"/>
      <c r="P242" s="448"/>
      <c r="Q242" s="416"/>
      <c r="R242" s="533"/>
    </row>
  </sheetData>
  <autoFilter ref="A7:T242"/>
  <mergeCells count="25">
    <mergeCell ref="A1:R1"/>
    <mergeCell ref="J5:K5"/>
    <mergeCell ref="O5:P5"/>
    <mergeCell ref="A5:A7"/>
    <mergeCell ref="F6:F7"/>
    <mergeCell ref="G6:G7"/>
    <mergeCell ref="H5:H7"/>
    <mergeCell ref="A2:R2"/>
    <mergeCell ref="K6:K7"/>
    <mergeCell ref="L6:L7"/>
    <mergeCell ref="N5:N7"/>
    <mergeCell ref="D5:E6"/>
    <mergeCell ref="B5:B7"/>
    <mergeCell ref="J6:J7"/>
    <mergeCell ref="L5:M5"/>
    <mergeCell ref="R5:R7"/>
    <mergeCell ref="M231:R231"/>
    <mergeCell ref="P6:P7"/>
    <mergeCell ref="A226:B226"/>
    <mergeCell ref="C225:D225"/>
    <mergeCell ref="C226:E226"/>
    <mergeCell ref="I5:I7"/>
    <mergeCell ref="A224:B224"/>
    <mergeCell ref="A225:B225"/>
    <mergeCell ref="M6:M7"/>
  </mergeCells>
  <printOptions horizontalCentered="1"/>
  <pageMargins left="0" right="0" top="0.7874015748031497" bottom="0.7874015748031497" header="0.31496062992125984" footer="0.31496062992125984"/>
  <pageSetup horizontalDpi="300" verticalDpi="300" orientation="landscape" paperSize="9" scale="49" r:id="rId3"/>
  <headerFooter alignWithMargins="0">
    <oddHeader xml:space="preserve">&amp;R&amp;"Angsana New,Regular"&amp;12 </oddHeader>
  </headerFooter>
  <rowBreaks count="6" manualBreakCount="6">
    <brk id="64" max="17" man="1"/>
    <brk id="98" max="17" man="1"/>
    <brk id="122" max="17" man="1"/>
    <brk id="139" max="17" man="1"/>
    <brk id="155" max="17" man="1"/>
    <brk id="226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1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86" sqref="A86"/>
    </sheetView>
  </sheetViews>
  <sheetFormatPr defaultColWidth="9.140625" defaultRowHeight="12.75"/>
  <cols>
    <col min="1" max="1" width="53.140625" style="95" customWidth="1"/>
    <col min="2" max="2" width="14.7109375" style="94" customWidth="1"/>
    <col min="3" max="3" width="13.140625" style="94" customWidth="1"/>
    <col min="4" max="4" width="15.00390625" style="96" customWidth="1"/>
    <col min="5" max="5" width="17.28125" style="96" customWidth="1"/>
    <col min="6" max="6" width="0.13671875" style="7" customWidth="1"/>
    <col min="7" max="8" width="9.140625" style="7" hidden="1" customWidth="1"/>
    <col min="9" max="16384" width="9.140625" style="7" customWidth="1"/>
  </cols>
  <sheetData>
    <row r="1" spans="1:8" ht="23.25" customHeight="1">
      <c r="A1" s="719" t="s">
        <v>1076</v>
      </c>
      <c r="B1" s="719"/>
      <c r="C1" s="719"/>
      <c r="D1" s="719"/>
      <c r="E1" s="719"/>
      <c r="F1" s="102"/>
      <c r="G1" s="102"/>
      <c r="H1" s="102"/>
    </row>
    <row r="2" spans="1:8" ht="23.25" customHeight="1">
      <c r="A2" s="720" t="s">
        <v>1077</v>
      </c>
      <c r="B2" s="720"/>
      <c r="C2" s="720"/>
      <c r="D2" s="720"/>
      <c r="E2" s="720"/>
      <c r="F2" s="102"/>
      <c r="G2" s="102"/>
      <c r="H2" s="102"/>
    </row>
    <row r="3" spans="1:8" ht="23.25" customHeight="1" thickBot="1">
      <c r="A3" s="721"/>
      <c r="B3" s="721"/>
      <c r="C3" s="721"/>
      <c r="D3" s="721"/>
      <c r="E3" s="721"/>
      <c r="F3" s="721"/>
      <c r="G3" s="721"/>
      <c r="H3" s="721"/>
    </row>
    <row r="4" spans="1:5" ht="21">
      <c r="A4" s="725" t="s">
        <v>864</v>
      </c>
      <c r="B4" s="384" t="s">
        <v>865</v>
      </c>
      <c r="C4" s="384" t="s">
        <v>865</v>
      </c>
      <c r="D4" s="723" t="s">
        <v>977</v>
      </c>
      <c r="E4" s="385" t="s">
        <v>963</v>
      </c>
    </row>
    <row r="5" spans="1:5" ht="21.75" thickBot="1">
      <c r="A5" s="726"/>
      <c r="B5" s="386" t="s">
        <v>878</v>
      </c>
      <c r="C5" s="386" t="s">
        <v>1078</v>
      </c>
      <c r="D5" s="724"/>
      <c r="E5" s="387" t="s">
        <v>976</v>
      </c>
    </row>
    <row r="6" spans="1:5" s="159" customFormat="1" ht="21" hidden="1">
      <c r="A6" s="52" t="s">
        <v>879</v>
      </c>
      <c r="B6" s="381"/>
      <c r="C6" s="381"/>
      <c r="D6" s="382"/>
      <c r="E6" s="383"/>
    </row>
    <row r="7" spans="1:5" s="85" customFormat="1" ht="21" hidden="1">
      <c r="A7" s="104" t="s">
        <v>880</v>
      </c>
      <c r="B7" s="177"/>
      <c r="C7" s="177"/>
      <c r="D7" s="178"/>
      <c r="E7" s="179"/>
    </row>
    <row r="8" spans="1:5" s="85" customFormat="1" ht="21" hidden="1">
      <c r="A8" s="20" t="s">
        <v>881</v>
      </c>
      <c r="B8" s="21"/>
      <c r="C8" s="21"/>
      <c r="D8" s="22"/>
      <c r="E8" s="22"/>
    </row>
    <row r="9" spans="1:5" s="85" customFormat="1" ht="21" hidden="1">
      <c r="A9" s="20" t="s">
        <v>882</v>
      </c>
      <c r="B9" s="21"/>
      <c r="C9" s="21"/>
      <c r="D9" s="22"/>
      <c r="E9" s="22"/>
    </row>
    <row r="10" spans="1:5" s="85" customFormat="1" ht="21" hidden="1">
      <c r="A10" s="20" t="s">
        <v>883</v>
      </c>
      <c r="B10" s="21"/>
      <c r="C10" s="21"/>
      <c r="D10" s="22"/>
      <c r="E10" s="22"/>
    </row>
    <row r="11" spans="1:5" s="85" customFormat="1" ht="21.75" customHeight="1" hidden="1">
      <c r="A11" s="20" t="s">
        <v>943</v>
      </c>
      <c r="B11" s="21"/>
      <c r="C11" s="21"/>
      <c r="D11" s="22"/>
      <c r="E11" s="22"/>
    </row>
    <row r="12" spans="1:5" s="85" customFormat="1" ht="21.75" customHeight="1" hidden="1">
      <c r="A12" s="40" t="s">
        <v>1048</v>
      </c>
      <c r="B12" s="41"/>
      <c r="C12" s="41"/>
      <c r="D12" s="209"/>
      <c r="E12" s="209"/>
    </row>
    <row r="13" spans="1:5" s="159" customFormat="1" ht="21" hidden="1">
      <c r="A13" s="9" t="s">
        <v>940</v>
      </c>
      <c r="B13" s="10"/>
      <c r="C13" s="10"/>
      <c r="D13" s="103"/>
      <c r="E13" s="12"/>
    </row>
    <row r="14" spans="1:5" s="85" customFormat="1" ht="21" hidden="1">
      <c r="A14" s="20" t="s">
        <v>884</v>
      </c>
      <c r="B14" s="21"/>
      <c r="C14" s="21"/>
      <c r="D14" s="23"/>
      <c r="E14" s="23"/>
    </row>
    <row r="15" spans="1:5" s="85" customFormat="1" ht="21" hidden="1">
      <c r="A15" s="20" t="s">
        <v>885</v>
      </c>
      <c r="B15" s="21"/>
      <c r="C15" s="21"/>
      <c r="D15" s="23"/>
      <c r="E15" s="22"/>
    </row>
    <row r="16" spans="1:5" s="85" customFormat="1" ht="21" hidden="1">
      <c r="A16" s="20" t="s">
        <v>886</v>
      </c>
      <c r="B16" s="21"/>
      <c r="C16" s="21"/>
      <c r="D16" s="23"/>
      <c r="E16" s="23"/>
    </row>
    <row r="17" spans="1:5" s="85" customFormat="1" ht="21" hidden="1">
      <c r="A17" s="20" t="s">
        <v>887</v>
      </c>
      <c r="B17" s="174"/>
      <c r="C17" s="174"/>
      <c r="D17" s="176"/>
      <c r="E17" s="175"/>
    </row>
    <row r="18" spans="1:5" s="159" customFormat="1" ht="21">
      <c r="A18" s="9" t="s">
        <v>888</v>
      </c>
      <c r="B18" s="10"/>
      <c r="C18" s="10"/>
      <c r="D18" s="103"/>
      <c r="E18" s="12"/>
    </row>
    <row r="19" spans="1:5" s="85" customFormat="1" ht="21.75" thickBot="1">
      <c r="A19" s="390" t="s">
        <v>889</v>
      </c>
      <c r="B19" s="172">
        <v>147</v>
      </c>
      <c r="C19" s="172"/>
      <c r="D19" s="172">
        <v>7211.1</v>
      </c>
      <c r="E19" s="391"/>
    </row>
    <row r="20" spans="1:5" s="159" customFormat="1" ht="21" hidden="1">
      <c r="A20" s="9" t="s">
        <v>890</v>
      </c>
      <c r="B20" s="10"/>
      <c r="C20" s="10"/>
      <c r="D20" s="103"/>
      <c r="E20" s="12"/>
    </row>
    <row r="21" spans="1:5" s="85" customFormat="1" ht="21" hidden="1">
      <c r="A21" s="20" t="s">
        <v>891</v>
      </c>
      <c r="B21" s="21"/>
      <c r="C21" s="21"/>
      <c r="D21" s="23"/>
      <c r="E21" s="24"/>
    </row>
    <row r="22" spans="1:5" s="85" customFormat="1" ht="21" hidden="1">
      <c r="A22" s="20" t="s">
        <v>892</v>
      </c>
      <c r="B22" s="21"/>
      <c r="C22" s="21"/>
      <c r="D22" s="23"/>
      <c r="E22" s="24"/>
    </row>
    <row r="23" spans="1:5" s="85" customFormat="1" ht="21" hidden="1">
      <c r="A23" s="79" t="s">
        <v>893</v>
      </c>
      <c r="B23" s="71"/>
      <c r="C23" s="71"/>
      <c r="D23" s="199"/>
      <c r="E23" s="199"/>
    </row>
    <row r="24" spans="1:5" s="48" customFormat="1" ht="21" hidden="1">
      <c r="A24" s="136" t="s">
        <v>894</v>
      </c>
      <c r="B24" s="165"/>
      <c r="C24" s="165"/>
      <c r="D24" s="166"/>
      <c r="E24" s="166"/>
    </row>
    <row r="25" spans="1:5" s="48" customFormat="1" ht="21" hidden="1">
      <c r="A25" s="47" t="s">
        <v>895</v>
      </c>
      <c r="B25" s="49"/>
      <c r="C25" s="49"/>
      <c r="D25" s="50"/>
      <c r="E25" s="50"/>
    </row>
    <row r="26" spans="1:5" s="48" customFormat="1" ht="21" hidden="1">
      <c r="A26" s="52" t="s">
        <v>896</v>
      </c>
      <c r="B26" s="53"/>
      <c r="C26" s="53"/>
      <c r="D26" s="54"/>
      <c r="E26" s="54"/>
    </row>
    <row r="27" spans="1:5" s="85" customFormat="1" ht="21" hidden="1">
      <c r="A27" s="104" t="s">
        <v>897</v>
      </c>
      <c r="B27" s="62"/>
      <c r="C27" s="62"/>
      <c r="D27" s="63"/>
      <c r="E27" s="63"/>
    </row>
    <row r="28" spans="1:5" s="85" customFormat="1" ht="21" hidden="1">
      <c r="A28" s="20" t="s">
        <v>898</v>
      </c>
      <c r="B28" s="21"/>
      <c r="C28" s="21"/>
      <c r="D28" s="24"/>
      <c r="E28" s="24"/>
    </row>
    <row r="29" spans="1:5" s="85" customFormat="1" ht="21" hidden="1">
      <c r="A29" s="20" t="s">
        <v>899</v>
      </c>
      <c r="B29" s="21"/>
      <c r="C29" s="21"/>
      <c r="D29" s="24"/>
      <c r="E29" s="23"/>
    </row>
    <row r="30" spans="1:5" s="85" customFormat="1" ht="21" hidden="1">
      <c r="A30" s="20" t="s">
        <v>1049</v>
      </c>
      <c r="B30" s="21"/>
      <c r="C30" s="21"/>
      <c r="D30" s="23"/>
      <c r="E30" s="23"/>
    </row>
    <row r="31" spans="1:5" s="48" customFormat="1" ht="21" hidden="1">
      <c r="A31" s="9" t="s">
        <v>900</v>
      </c>
      <c r="B31" s="10"/>
      <c r="C31" s="10"/>
      <c r="D31" s="103"/>
      <c r="E31" s="12"/>
    </row>
    <row r="32" spans="1:5" s="85" customFormat="1" ht="21" hidden="1">
      <c r="A32" s="20" t="s">
        <v>901</v>
      </c>
      <c r="B32" s="174"/>
      <c r="C32" s="174"/>
      <c r="D32" s="135"/>
      <c r="E32" s="135"/>
    </row>
    <row r="33" spans="1:5" s="48" customFormat="1" ht="21" hidden="1">
      <c r="A33" s="9" t="s">
        <v>941</v>
      </c>
      <c r="B33" s="10"/>
      <c r="C33" s="10"/>
      <c r="D33" s="103"/>
      <c r="E33" s="12"/>
    </row>
    <row r="34" spans="1:5" s="85" customFormat="1" ht="21" hidden="1">
      <c r="A34" s="20" t="s">
        <v>902</v>
      </c>
      <c r="B34" s="21"/>
      <c r="C34" s="21"/>
      <c r="D34" s="24"/>
      <c r="E34" s="24"/>
    </row>
    <row r="35" spans="1:5" s="48" customFormat="1" ht="21" hidden="1">
      <c r="A35" s="9" t="s">
        <v>942</v>
      </c>
      <c r="B35" s="10"/>
      <c r="C35" s="10"/>
      <c r="D35" s="103"/>
      <c r="E35" s="12"/>
    </row>
    <row r="36" spans="1:5" s="85" customFormat="1" ht="21" hidden="1">
      <c r="A36" s="171" t="s">
        <v>903</v>
      </c>
      <c r="B36" s="172"/>
      <c r="C36" s="172"/>
      <c r="D36" s="173"/>
      <c r="E36" s="173"/>
    </row>
    <row r="37" spans="1:5" s="85" customFormat="1" ht="21" hidden="1">
      <c r="A37" s="14" t="s">
        <v>904</v>
      </c>
      <c r="B37" s="31"/>
      <c r="C37" s="31"/>
      <c r="D37" s="32"/>
      <c r="E37" s="43"/>
    </row>
    <row r="38" spans="1:5" s="85" customFormat="1" ht="21" hidden="1">
      <c r="A38" s="20" t="s">
        <v>905</v>
      </c>
      <c r="B38" s="21"/>
      <c r="C38" s="21"/>
      <c r="D38" s="24"/>
      <c r="E38" s="24"/>
    </row>
    <row r="39" spans="1:5" s="85" customFormat="1" ht="21" hidden="1">
      <c r="A39" s="20" t="s">
        <v>906</v>
      </c>
      <c r="B39" s="21"/>
      <c r="C39" s="21"/>
      <c r="D39" s="24"/>
      <c r="E39" s="24"/>
    </row>
    <row r="40" spans="1:5" s="85" customFormat="1" ht="21" hidden="1">
      <c r="A40" s="20" t="s">
        <v>907</v>
      </c>
      <c r="B40" s="21"/>
      <c r="C40" s="21"/>
      <c r="D40" s="24"/>
      <c r="E40" s="24"/>
    </row>
    <row r="41" spans="1:5" s="85" customFormat="1" ht="21" hidden="1">
      <c r="A41" s="40" t="s">
        <v>1065</v>
      </c>
      <c r="B41" s="41"/>
      <c r="C41" s="41"/>
      <c r="D41" s="42"/>
      <c r="E41" s="42"/>
    </row>
    <row r="42" spans="1:6" s="48" customFormat="1" ht="21" hidden="1">
      <c r="A42" s="9" t="s">
        <v>908</v>
      </c>
      <c r="B42" s="10"/>
      <c r="C42" s="10"/>
      <c r="D42" s="103"/>
      <c r="E42" s="12"/>
      <c r="F42" s="78"/>
    </row>
    <row r="43" spans="1:5" s="85" customFormat="1" ht="21" hidden="1">
      <c r="A43" s="20" t="s">
        <v>909</v>
      </c>
      <c r="B43" s="174"/>
      <c r="C43" s="174"/>
      <c r="D43" s="135"/>
      <c r="E43" s="135"/>
    </row>
    <row r="44" spans="1:5" s="85" customFormat="1" ht="21" hidden="1">
      <c r="A44" s="20" t="s">
        <v>910</v>
      </c>
      <c r="B44" s="21"/>
      <c r="C44" s="21"/>
      <c r="D44" s="24"/>
      <c r="E44" s="24"/>
    </row>
    <row r="45" spans="1:5" s="48" customFormat="1" ht="21" hidden="1">
      <c r="A45" s="9" t="s">
        <v>911</v>
      </c>
      <c r="B45" s="10"/>
      <c r="C45" s="10"/>
      <c r="D45" s="103"/>
      <c r="E45" s="12"/>
    </row>
    <row r="46" spans="1:5" s="85" customFormat="1" ht="21" hidden="1">
      <c r="A46" s="20" t="s">
        <v>912</v>
      </c>
      <c r="B46" s="24"/>
      <c r="C46" s="24"/>
      <c r="D46" s="24"/>
      <c r="E46" s="24"/>
    </row>
    <row r="47" spans="1:5" s="85" customFormat="1" ht="21" hidden="1">
      <c r="A47" s="20" t="s">
        <v>913</v>
      </c>
      <c r="B47" s="24"/>
      <c r="C47" s="24"/>
      <c r="D47" s="24"/>
      <c r="E47" s="24"/>
    </row>
    <row r="48" spans="1:5" s="85" customFormat="1" ht="21" hidden="1">
      <c r="A48" s="20" t="s">
        <v>914</v>
      </c>
      <c r="B48" s="24"/>
      <c r="C48" s="24"/>
      <c r="D48" s="24"/>
      <c r="E48" s="24"/>
    </row>
    <row r="49" spans="1:5" s="85" customFormat="1" ht="21" hidden="1">
      <c r="A49" s="20" t="s">
        <v>915</v>
      </c>
      <c r="B49" s="24"/>
      <c r="C49" s="24"/>
      <c r="D49" s="24"/>
      <c r="E49" s="24"/>
    </row>
    <row r="50" spans="1:5" s="85" customFormat="1" ht="21" hidden="1">
      <c r="A50" s="20" t="s">
        <v>916</v>
      </c>
      <c r="B50" s="24"/>
      <c r="C50" s="24"/>
      <c r="D50" s="24"/>
      <c r="E50" s="24"/>
    </row>
    <row r="51" spans="1:5" s="85" customFormat="1" ht="21" hidden="1">
      <c r="A51" s="20" t="s">
        <v>917</v>
      </c>
      <c r="B51" s="77"/>
      <c r="C51" s="77"/>
      <c r="D51" s="24"/>
      <c r="E51" s="24"/>
    </row>
    <row r="52" spans="1:5" s="85" customFormat="1" ht="21" hidden="1">
      <c r="A52" s="20" t="s">
        <v>918</v>
      </c>
      <c r="B52" s="77"/>
      <c r="C52" s="77"/>
      <c r="D52" s="24"/>
      <c r="E52" s="24"/>
    </row>
    <row r="53" spans="1:5" s="85" customFormat="1" ht="21" hidden="1">
      <c r="A53" s="20" t="s">
        <v>919</v>
      </c>
      <c r="B53" s="77"/>
      <c r="C53" s="77"/>
      <c r="D53" s="24"/>
      <c r="E53" s="24"/>
    </row>
    <row r="54" spans="1:5" s="85" customFormat="1" ht="21" hidden="1">
      <c r="A54" s="20" t="s">
        <v>920</v>
      </c>
      <c r="B54" s="77"/>
      <c r="C54" s="77"/>
      <c r="D54" s="24"/>
      <c r="E54" s="24"/>
    </row>
    <row r="55" spans="1:5" s="85" customFormat="1" ht="21" hidden="1">
      <c r="A55" s="20" t="s">
        <v>921</v>
      </c>
      <c r="B55" s="77"/>
      <c r="C55" s="77"/>
      <c r="D55" s="24"/>
      <c r="E55" s="24"/>
    </row>
    <row r="56" spans="1:5" s="85" customFormat="1" ht="21" hidden="1">
      <c r="A56" s="20" t="s">
        <v>922</v>
      </c>
      <c r="B56" s="77"/>
      <c r="C56" s="77"/>
      <c r="D56" s="24"/>
      <c r="E56" s="24"/>
    </row>
    <row r="57" spans="1:5" s="85" customFormat="1" ht="21" hidden="1">
      <c r="A57" s="20" t="s">
        <v>923</v>
      </c>
      <c r="B57" s="77"/>
      <c r="C57" s="77"/>
      <c r="D57" s="24"/>
      <c r="E57" s="24"/>
    </row>
    <row r="58" spans="1:5" s="85" customFormat="1" ht="21" hidden="1">
      <c r="A58" s="20" t="s">
        <v>1037</v>
      </c>
      <c r="B58" s="77"/>
      <c r="C58" s="77"/>
      <c r="D58" s="24"/>
      <c r="E58" s="24"/>
    </row>
    <row r="59" spans="1:5" s="85" customFormat="1" ht="21" hidden="1">
      <c r="A59" s="20" t="s">
        <v>1038</v>
      </c>
      <c r="B59" s="77"/>
      <c r="C59" s="77"/>
      <c r="D59" s="24"/>
      <c r="E59" s="24"/>
    </row>
    <row r="60" spans="1:5" s="85" customFormat="1" ht="21" hidden="1">
      <c r="A60" s="20" t="s">
        <v>1039</v>
      </c>
      <c r="B60" s="77"/>
      <c r="C60" s="77"/>
      <c r="D60" s="24"/>
      <c r="E60" s="24"/>
    </row>
    <row r="61" spans="1:5" s="85" customFormat="1" ht="21" hidden="1">
      <c r="A61" s="20" t="s">
        <v>1040</v>
      </c>
      <c r="B61" s="77"/>
      <c r="C61" s="77"/>
      <c r="D61" s="24"/>
      <c r="E61" s="24"/>
    </row>
    <row r="62" spans="1:5" s="85" customFormat="1" ht="21" hidden="1">
      <c r="A62" s="20" t="s">
        <v>1041</v>
      </c>
      <c r="B62" s="77"/>
      <c r="C62" s="77"/>
      <c r="D62" s="24"/>
      <c r="E62" s="24"/>
    </row>
    <row r="63" spans="1:5" s="85" customFormat="1" ht="21" hidden="1">
      <c r="A63" s="20" t="s">
        <v>1042</v>
      </c>
      <c r="B63" s="77"/>
      <c r="C63" s="77"/>
      <c r="D63" s="24"/>
      <c r="E63" s="24"/>
    </row>
    <row r="64" spans="1:5" s="85" customFormat="1" ht="21" hidden="1">
      <c r="A64" s="20" t="s">
        <v>1043</v>
      </c>
      <c r="B64" s="77"/>
      <c r="C64" s="77"/>
      <c r="D64" s="24"/>
      <c r="E64" s="24"/>
    </row>
    <row r="65" spans="1:5" s="85" customFormat="1" ht="21.75" hidden="1" thickBot="1">
      <c r="A65" s="20" t="s">
        <v>1044</v>
      </c>
      <c r="B65" s="317"/>
      <c r="C65" s="317"/>
      <c r="D65" s="42"/>
      <c r="E65" s="42"/>
    </row>
    <row r="66" spans="1:6" s="48" customFormat="1" ht="21" hidden="1">
      <c r="A66" s="9" t="s">
        <v>939</v>
      </c>
      <c r="B66" s="10"/>
      <c r="C66" s="10"/>
      <c r="D66" s="103"/>
      <c r="E66" s="12"/>
      <c r="F66" s="78"/>
    </row>
    <row r="67" spans="1:5" s="326" customFormat="1" ht="21" hidden="1">
      <c r="A67" s="227" t="s">
        <v>1066</v>
      </c>
      <c r="B67" s="323"/>
      <c r="C67" s="323"/>
      <c r="D67" s="324"/>
      <c r="E67" s="325"/>
    </row>
    <row r="68" spans="1:5" s="85" customFormat="1" ht="21" hidden="1">
      <c r="A68" s="20" t="s">
        <v>924</v>
      </c>
      <c r="B68" s="24"/>
      <c r="C68" s="24"/>
      <c r="D68" s="24"/>
      <c r="E68" s="24"/>
    </row>
    <row r="69" spans="1:5" s="85" customFormat="1" ht="21" hidden="1">
      <c r="A69" s="20" t="s">
        <v>925</v>
      </c>
      <c r="B69" s="24"/>
      <c r="C69" s="24"/>
      <c r="D69" s="24"/>
      <c r="E69" s="24"/>
    </row>
    <row r="70" spans="1:5" s="85" customFormat="1" ht="21" hidden="1">
      <c r="A70" s="145" t="s">
        <v>926</v>
      </c>
      <c r="B70" s="57"/>
      <c r="C70" s="57"/>
      <c r="D70" s="57"/>
      <c r="E70" s="57"/>
    </row>
    <row r="71" spans="1:5" s="85" customFormat="1" ht="21" hidden="1">
      <c r="A71" s="197" t="s">
        <v>927</v>
      </c>
      <c r="B71" s="198"/>
      <c r="C71" s="198"/>
      <c r="D71" s="198"/>
      <c r="E71" s="198"/>
    </row>
    <row r="72" spans="1:5" s="160" customFormat="1" ht="21" hidden="1">
      <c r="A72" s="350" t="s">
        <v>928</v>
      </c>
      <c r="B72" s="351"/>
      <c r="C72" s="351"/>
      <c r="D72" s="352"/>
      <c r="E72" s="352"/>
    </row>
    <row r="73" spans="1:5" s="160" customFormat="1" ht="21" hidden="1">
      <c r="A73" s="335" t="s">
        <v>929</v>
      </c>
      <c r="B73" s="336"/>
      <c r="C73" s="336"/>
      <c r="D73" s="337"/>
      <c r="E73" s="337"/>
    </row>
    <row r="74" spans="1:5" s="160" customFormat="1" ht="21" hidden="1">
      <c r="A74" s="335" t="s">
        <v>930</v>
      </c>
      <c r="B74" s="336"/>
      <c r="C74" s="336"/>
      <c r="D74" s="337"/>
      <c r="E74" s="337"/>
    </row>
    <row r="75" spans="1:5" s="160" customFormat="1" ht="21" hidden="1">
      <c r="A75" s="335" t="s">
        <v>931</v>
      </c>
      <c r="B75" s="336"/>
      <c r="C75" s="336"/>
      <c r="D75" s="337"/>
      <c r="E75" s="337"/>
    </row>
    <row r="76" spans="1:5" s="160" customFormat="1" ht="21" hidden="1">
      <c r="A76" s="353" t="s">
        <v>932</v>
      </c>
      <c r="B76" s="354"/>
      <c r="C76" s="354"/>
      <c r="D76" s="355"/>
      <c r="E76" s="355"/>
    </row>
    <row r="77" spans="1:5" s="161" customFormat="1" ht="21.75" hidden="1" thickBot="1">
      <c r="A77" s="342" t="s">
        <v>933</v>
      </c>
      <c r="B77" s="343"/>
      <c r="C77" s="374"/>
      <c r="D77" s="358"/>
      <c r="E77" s="358"/>
    </row>
    <row r="78" spans="1:8" s="161" customFormat="1" ht="21">
      <c r="A78" s="372"/>
      <c r="B78" s="373"/>
      <c r="C78" s="428" t="s">
        <v>670</v>
      </c>
      <c r="D78" s="429"/>
      <c r="E78" s="429"/>
      <c r="F78" s="429"/>
      <c r="G78" s="429"/>
      <c r="H78" s="430"/>
    </row>
    <row r="79" spans="1:8" s="161" customFormat="1" ht="21">
      <c r="A79" s="372"/>
      <c r="B79" s="373"/>
      <c r="C79" s="676" t="s">
        <v>671</v>
      </c>
      <c r="D79" s="677"/>
      <c r="E79" s="677"/>
      <c r="F79" s="677"/>
      <c r="G79" s="677"/>
      <c r="H79" s="678"/>
    </row>
    <row r="80" spans="1:8" s="161" customFormat="1" ht="21.75" thickBot="1">
      <c r="A80" s="372"/>
      <c r="B80" s="373"/>
      <c r="C80" s="647" t="s">
        <v>673</v>
      </c>
      <c r="D80" s="648"/>
      <c r="E80" s="648"/>
      <c r="F80" s="648"/>
      <c r="G80" s="648"/>
      <c r="H80" s="649"/>
    </row>
    <row r="81" spans="1:3" s="85" customFormat="1" ht="21" customHeight="1">
      <c r="A81" s="82" t="s">
        <v>934</v>
      </c>
      <c r="B81" s="83"/>
      <c r="C81" s="83"/>
    </row>
    <row r="82" spans="1:3" s="85" customFormat="1" ht="21" customHeight="1">
      <c r="A82" s="86" t="s">
        <v>944</v>
      </c>
      <c r="B82" s="87"/>
      <c r="C82" s="87"/>
    </row>
    <row r="83" spans="1:3" s="85" customFormat="1" ht="21" customHeight="1">
      <c r="A83" s="106" t="s">
        <v>979</v>
      </c>
      <c r="B83" s="87"/>
      <c r="C83" s="87"/>
    </row>
    <row r="84" spans="1:3" s="85" customFormat="1" ht="21" customHeight="1">
      <c r="A84" s="106" t="s">
        <v>982</v>
      </c>
      <c r="B84" s="87"/>
      <c r="C84" s="87"/>
    </row>
    <row r="85" spans="1:3" s="85" customFormat="1" ht="21" customHeight="1">
      <c r="A85" s="106" t="s">
        <v>983</v>
      </c>
      <c r="B85" s="89"/>
      <c r="C85" s="89"/>
    </row>
    <row r="86" spans="1:3" s="93" customFormat="1" ht="21" customHeight="1">
      <c r="A86" s="106" t="s">
        <v>984</v>
      </c>
      <c r="B86" s="91"/>
      <c r="C86" s="91"/>
    </row>
    <row r="87" spans="1:3" s="93" customFormat="1" ht="21" customHeight="1">
      <c r="A87" s="106" t="s">
        <v>986</v>
      </c>
      <c r="B87" s="91"/>
      <c r="C87" s="91"/>
    </row>
    <row r="88" spans="1:3" s="93" customFormat="1" ht="21" customHeight="1">
      <c r="A88" s="106" t="s">
        <v>985</v>
      </c>
      <c r="B88" s="91"/>
      <c r="C88" s="91"/>
    </row>
    <row r="89" spans="1:3" s="93" customFormat="1" ht="21" customHeight="1">
      <c r="A89" s="106" t="s">
        <v>980</v>
      </c>
      <c r="B89" s="91"/>
      <c r="C89" s="91"/>
    </row>
    <row r="90" spans="1:3" s="85" customFormat="1" ht="21" customHeight="1">
      <c r="A90" s="106" t="s">
        <v>978</v>
      </c>
      <c r="B90" s="87"/>
      <c r="C90" s="87"/>
    </row>
    <row r="91" spans="1:3" s="85" customFormat="1" ht="21" customHeight="1">
      <c r="A91" s="86"/>
      <c r="B91" s="87"/>
      <c r="C91" s="87"/>
    </row>
    <row r="92" spans="1:3" s="93" customFormat="1" ht="21" customHeight="1">
      <c r="A92" s="106" t="s">
        <v>981</v>
      </c>
      <c r="B92" s="91"/>
      <c r="C92" s="91"/>
    </row>
    <row r="93" spans="1:15" s="114" customFormat="1" ht="21" customHeight="1">
      <c r="A93" s="106" t="s">
        <v>1075</v>
      </c>
      <c r="B93" s="91"/>
      <c r="C93" s="91"/>
      <c r="D93" s="92"/>
      <c r="E93" s="92"/>
      <c r="F93" s="93"/>
      <c r="G93" s="93"/>
      <c r="H93" s="93"/>
      <c r="I93" s="85"/>
      <c r="J93" s="85"/>
      <c r="K93" s="85"/>
      <c r="L93" s="85"/>
      <c r="M93" s="85"/>
      <c r="N93" s="85"/>
      <c r="O93" s="83"/>
    </row>
    <row r="94" spans="1:15" s="115" customFormat="1" ht="21" customHeight="1">
      <c r="A94" s="346" t="s">
        <v>1071</v>
      </c>
      <c r="B94" s="347"/>
      <c r="C94" s="347"/>
      <c r="D94" s="348"/>
      <c r="E94" s="348"/>
      <c r="F94" s="349"/>
      <c r="G94" s="349"/>
      <c r="H94" s="349"/>
      <c r="I94" s="101"/>
      <c r="J94" s="101"/>
      <c r="K94" s="101"/>
      <c r="L94" s="101"/>
      <c r="M94" s="101"/>
      <c r="N94" s="85"/>
      <c r="O94" s="83"/>
    </row>
    <row r="95" spans="1:5" s="110" customFormat="1" ht="21" customHeight="1">
      <c r="A95" s="107" t="s">
        <v>953</v>
      </c>
      <c r="B95" s="108"/>
      <c r="C95" s="108"/>
      <c r="D95" s="109"/>
      <c r="E95" s="109"/>
    </row>
    <row r="96" spans="1:5" ht="21">
      <c r="A96" s="90" t="s">
        <v>935</v>
      </c>
      <c r="B96" s="83"/>
      <c r="C96" s="83"/>
      <c r="D96" s="85"/>
      <c r="E96" s="85"/>
    </row>
    <row r="97" spans="1:5" s="95" customFormat="1" ht="18">
      <c r="A97" s="93" t="s">
        <v>936</v>
      </c>
      <c r="B97" s="94"/>
      <c r="C97" s="94"/>
      <c r="D97" s="93"/>
      <c r="E97" s="93"/>
    </row>
    <row r="98" spans="1:5" s="95" customFormat="1" ht="21" customHeight="1">
      <c r="A98" s="722" t="s">
        <v>954</v>
      </c>
      <c r="B98" s="722"/>
      <c r="C98" s="722"/>
      <c r="D98" s="722"/>
      <c r="E98" s="722"/>
    </row>
    <row r="99" spans="1:5" s="95" customFormat="1" ht="18" customHeight="1">
      <c r="A99" s="722" t="s">
        <v>955</v>
      </c>
      <c r="B99" s="722"/>
      <c r="C99" s="722"/>
      <c r="D99" s="722"/>
      <c r="E99" s="722"/>
    </row>
    <row r="100" spans="1:5" s="95" customFormat="1" ht="18">
      <c r="A100" s="93" t="s">
        <v>1079</v>
      </c>
      <c r="B100" s="91"/>
      <c r="C100" s="91"/>
      <c r="D100" s="93"/>
      <c r="E100" s="93"/>
    </row>
    <row r="101" spans="1:5" s="95" customFormat="1" ht="18">
      <c r="A101" s="111" t="s">
        <v>956</v>
      </c>
      <c r="B101" s="91"/>
      <c r="C101" s="91"/>
      <c r="D101" s="93"/>
      <c r="E101" s="93"/>
    </row>
    <row r="102" spans="1:5" s="95" customFormat="1" ht="18">
      <c r="A102" s="111" t="s">
        <v>957</v>
      </c>
      <c r="B102" s="91"/>
      <c r="C102" s="91"/>
      <c r="D102" s="93"/>
      <c r="E102" s="93"/>
    </row>
    <row r="103" spans="1:5" s="95" customFormat="1" ht="18">
      <c r="A103" s="111" t="s">
        <v>958</v>
      </c>
      <c r="B103" s="91"/>
      <c r="C103" s="91"/>
      <c r="D103" s="93"/>
      <c r="E103" s="93"/>
    </row>
    <row r="104" spans="1:5" s="95" customFormat="1" ht="18">
      <c r="A104" s="111" t="s">
        <v>1083</v>
      </c>
      <c r="B104" s="91"/>
      <c r="C104" s="91"/>
      <c r="D104" s="93"/>
      <c r="E104" s="93"/>
    </row>
    <row r="105" spans="1:5" s="95" customFormat="1" ht="18">
      <c r="A105" s="112" t="s">
        <v>937</v>
      </c>
      <c r="B105" s="91"/>
      <c r="C105" s="91"/>
      <c r="D105" s="93"/>
      <c r="E105" s="93"/>
    </row>
    <row r="106" spans="1:14" s="95" customFormat="1" ht="18">
      <c r="A106" s="113" t="s">
        <v>1081</v>
      </c>
      <c r="B106" s="91"/>
      <c r="C106" s="91"/>
      <c r="D106" s="92"/>
      <c r="E106" s="92"/>
      <c r="F106" s="93"/>
      <c r="G106" s="93"/>
      <c r="H106" s="93"/>
      <c r="I106" s="93"/>
      <c r="J106" s="93"/>
      <c r="K106" s="93"/>
      <c r="L106" s="93"/>
      <c r="M106" s="93"/>
      <c r="N106" s="93"/>
    </row>
    <row r="107" spans="1:14" s="95" customFormat="1" ht="18">
      <c r="A107" s="113" t="s">
        <v>1082</v>
      </c>
      <c r="B107" s="91"/>
      <c r="C107" s="91"/>
      <c r="D107" s="92"/>
      <c r="E107" s="92"/>
      <c r="F107" s="93"/>
      <c r="G107" s="93"/>
      <c r="H107" s="93"/>
      <c r="I107" s="93"/>
      <c r="J107" s="93"/>
      <c r="K107" s="93"/>
      <c r="L107" s="93"/>
      <c r="M107" s="93"/>
      <c r="N107" s="93"/>
    </row>
    <row r="108" spans="4:6" ht="21">
      <c r="D108" s="93"/>
      <c r="E108" s="93"/>
      <c r="F108" s="95"/>
    </row>
    <row r="109" spans="4:5" ht="21">
      <c r="D109" s="93"/>
      <c r="E109" s="93"/>
    </row>
    <row r="110" spans="4:5" ht="21">
      <c r="D110" s="93"/>
      <c r="E110" s="93"/>
    </row>
    <row r="111" spans="4:5" ht="21">
      <c r="D111" s="93"/>
      <c r="E111" s="93"/>
    </row>
  </sheetData>
  <mergeCells count="9">
    <mergeCell ref="A1:E1"/>
    <mergeCell ref="A2:E2"/>
    <mergeCell ref="A3:H3"/>
    <mergeCell ref="A99:E99"/>
    <mergeCell ref="D4:D5"/>
    <mergeCell ref="A98:E98"/>
    <mergeCell ref="A4:A5"/>
    <mergeCell ref="C79:H79"/>
    <mergeCell ref="C80:H8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81" r:id="rId1"/>
  <headerFooter alignWithMargins="0">
    <oddHeader xml:space="preserve">&amp;R&amp;"Angsana New,Regular"&amp;12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J161"/>
  <sheetViews>
    <sheetView view="pageBreakPreview" zoomScale="85" zoomScaleSheetLayoutView="85" workbookViewId="0" topLeftCell="A1">
      <selection activeCell="D12" sqref="D12:D13"/>
    </sheetView>
  </sheetViews>
  <sheetFormatPr defaultColWidth="9.140625" defaultRowHeight="12.75"/>
  <cols>
    <col min="1" max="1" width="7.57421875" style="181" customWidth="1"/>
    <col min="2" max="2" width="35.28125" style="181" customWidth="1"/>
    <col min="3" max="3" width="19.00390625" style="400" customWidth="1"/>
    <col min="4" max="4" width="28.00390625" style="400" customWidth="1"/>
    <col min="5" max="5" width="12.7109375" style="400" customWidth="1"/>
    <col min="6" max="6" width="16.140625" style="400" customWidth="1"/>
    <col min="7" max="7" width="8.00390625" style="400" customWidth="1"/>
    <col min="8" max="8" width="8.8515625" style="400" customWidth="1"/>
    <col min="9" max="9" width="25.28125" style="400" customWidth="1"/>
    <col min="10" max="10" width="16.28125" style="400" customWidth="1"/>
    <col min="11" max="16384" width="9.140625" style="181" customWidth="1"/>
  </cols>
  <sheetData>
    <row r="1" spans="1:9" ht="23.25">
      <c r="A1" s="357" t="s">
        <v>1089</v>
      </c>
      <c r="B1" s="180"/>
      <c r="C1" s="436"/>
      <c r="D1" s="436"/>
      <c r="E1" s="436"/>
      <c r="F1" s="436"/>
      <c r="G1" s="436"/>
      <c r="H1" s="436"/>
      <c r="I1" s="436"/>
    </row>
    <row r="2" spans="1:9" ht="23.25">
      <c r="A2" s="440" t="s">
        <v>691</v>
      </c>
      <c r="B2" s="440"/>
      <c r="C2" s="542"/>
      <c r="D2" s="542"/>
      <c r="E2" s="542"/>
      <c r="F2" s="542"/>
      <c r="G2" s="542"/>
      <c r="H2" s="542"/>
      <c r="I2" s="542"/>
    </row>
    <row r="3" spans="1:10" ht="21">
      <c r="A3" s="728" t="s">
        <v>959</v>
      </c>
      <c r="B3" s="728" t="s">
        <v>960</v>
      </c>
      <c r="C3" s="728" t="s">
        <v>683</v>
      </c>
      <c r="D3" s="728" t="s">
        <v>961</v>
      </c>
      <c r="E3" s="728" t="s">
        <v>690</v>
      </c>
      <c r="F3" s="728" t="s">
        <v>962</v>
      </c>
      <c r="G3" s="713" t="s">
        <v>963</v>
      </c>
      <c r="H3" s="713"/>
      <c r="I3" s="728" t="s">
        <v>964</v>
      </c>
      <c r="J3" s="730" t="s">
        <v>1003</v>
      </c>
    </row>
    <row r="4" spans="1:10" ht="21.75" customHeight="1">
      <c r="A4" s="729"/>
      <c r="B4" s="729"/>
      <c r="C4" s="729"/>
      <c r="D4" s="729"/>
      <c r="E4" s="729"/>
      <c r="F4" s="729"/>
      <c r="G4" s="394" t="s">
        <v>1103</v>
      </c>
      <c r="H4" s="394" t="s">
        <v>1104</v>
      </c>
      <c r="I4" s="729"/>
      <c r="J4" s="731"/>
    </row>
    <row r="5" spans="1:10" s="534" customFormat="1" ht="84">
      <c r="A5" s="402">
        <v>1</v>
      </c>
      <c r="B5" s="484" t="s">
        <v>573</v>
      </c>
      <c r="C5" s="480" t="s">
        <v>702</v>
      </c>
      <c r="D5" s="480" t="s">
        <v>686</v>
      </c>
      <c r="E5" s="480">
        <v>1</v>
      </c>
      <c r="F5" s="480" t="s">
        <v>700</v>
      </c>
      <c r="G5" s="480">
        <f>20+20+20+20</f>
        <v>80</v>
      </c>
      <c r="H5" s="480" t="s">
        <v>617</v>
      </c>
      <c r="I5" s="497" t="s">
        <v>692</v>
      </c>
      <c r="J5" s="480" t="s">
        <v>699</v>
      </c>
    </row>
    <row r="6" spans="1:10" s="610" customFormat="1" ht="126">
      <c r="A6" s="394">
        <v>2</v>
      </c>
      <c r="B6" s="466" t="s">
        <v>182</v>
      </c>
      <c r="C6" s="395" t="s">
        <v>225</v>
      </c>
      <c r="D6" s="394" t="s">
        <v>226</v>
      </c>
      <c r="E6" s="410">
        <v>1</v>
      </c>
      <c r="F6" s="399" t="s">
        <v>187</v>
      </c>
      <c r="G6" s="394">
        <f>20+20+20+20</f>
        <v>80</v>
      </c>
      <c r="H6" s="394" t="s">
        <v>617</v>
      </c>
      <c r="I6" s="394" t="s">
        <v>200</v>
      </c>
      <c r="J6" s="394" t="s">
        <v>1041</v>
      </c>
    </row>
    <row r="7" spans="1:10" s="534" customFormat="1" ht="42">
      <c r="A7" s="402">
        <v>3</v>
      </c>
      <c r="B7" s="484" t="s">
        <v>735</v>
      </c>
      <c r="C7" s="480" t="s">
        <v>117</v>
      </c>
      <c r="D7" s="480" t="s">
        <v>734</v>
      </c>
      <c r="E7" s="480">
        <v>1</v>
      </c>
      <c r="F7" s="480" t="s">
        <v>122</v>
      </c>
      <c r="G7" s="480">
        <f>3*7*4</f>
        <v>84</v>
      </c>
      <c r="H7" s="480" t="s">
        <v>617</v>
      </c>
      <c r="I7" s="480" t="s">
        <v>124</v>
      </c>
      <c r="J7" s="480" t="s">
        <v>740</v>
      </c>
    </row>
    <row r="8" spans="1:10" s="534" customFormat="1" ht="42">
      <c r="A8" s="394">
        <v>4</v>
      </c>
      <c r="B8" s="484" t="s">
        <v>736</v>
      </c>
      <c r="C8" s="480" t="s">
        <v>118</v>
      </c>
      <c r="D8" s="480" t="s">
        <v>115</v>
      </c>
      <c r="E8" s="480">
        <v>1</v>
      </c>
      <c r="F8" s="480" t="s">
        <v>122</v>
      </c>
      <c r="G8" s="480">
        <f>3*7*4</f>
        <v>84</v>
      </c>
      <c r="H8" s="480" t="s">
        <v>617</v>
      </c>
      <c r="I8" s="480" t="s">
        <v>124</v>
      </c>
      <c r="J8" s="480" t="s">
        <v>740</v>
      </c>
    </row>
    <row r="9" spans="1:10" s="534" customFormat="1" ht="42">
      <c r="A9" s="402">
        <v>5</v>
      </c>
      <c r="B9" s="484" t="s">
        <v>737</v>
      </c>
      <c r="C9" s="480" t="s">
        <v>119</v>
      </c>
      <c r="D9" s="480" t="s">
        <v>738</v>
      </c>
      <c r="E9" s="480">
        <v>1</v>
      </c>
      <c r="F9" s="480" t="s">
        <v>122</v>
      </c>
      <c r="G9" s="480">
        <f>3*7*4</f>
        <v>84</v>
      </c>
      <c r="H9" s="480" t="s">
        <v>617</v>
      </c>
      <c r="I9" s="480" t="s">
        <v>124</v>
      </c>
      <c r="J9" s="480" t="s">
        <v>740</v>
      </c>
    </row>
    <row r="10" spans="1:10" s="534" customFormat="1" ht="42">
      <c r="A10" s="394">
        <v>6</v>
      </c>
      <c r="B10" s="484" t="s">
        <v>739</v>
      </c>
      <c r="C10" s="480" t="s">
        <v>120</v>
      </c>
      <c r="D10" s="480" t="s">
        <v>115</v>
      </c>
      <c r="E10" s="480">
        <v>1</v>
      </c>
      <c r="F10" s="480" t="s">
        <v>122</v>
      </c>
      <c r="G10" s="480">
        <f>3*7*4</f>
        <v>84</v>
      </c>
      <c r="H10" s="480" t="s">
        <v>617</v>
      </c>
      <c r="I10" s="480" t="s">
        <v>124</v>
      </c>
      <c r="J10" s="480" t="s">
        <v>740</v>
      </c>
    </row>
    <row r="11" spans="1:10" s="534" customFormat="1" ht="42">
      <c r="A11" s="402">
        <v>7</v>
      </c>
      <c r="B11" s="484" t="s">
        <v>741</v>
      </c>
      <c r="C11" s="480" t="s">
        <v>121</v>
      </c>
      <c r="D11" s="480" t="s">
        <v>734</v>
      </c>
      <c r="E11" s="480">
        <v>1</v>
      </c>
      <c r="F11" s="480" t="s">
        <v>122</v>
      </c>
      <c r="G11" s="480">
        <f>3*7*4</f>
        <v>84</v>
      </c>
      <c r="H11" s="480" t="s">
        <v>617</v>
      </c>
      <c r="I11" s="480" t="s">
        <v>124</v>
      </c>
      <c r="J11" s="480" t="s">
        <v>740</v>
      </c>
    </row>
    <row r="12" spans="1:10" s="534" customFormat="1" ht="42">
      <c r="A12" s="394">
        <v>8</v>
      </c>
      <c r="B12" s="495" t="s">
        <v>584</v>
      </c>
      <c r="C12" s="480" t="s">
        <v>125</v>
      </c>
      <c r="D12" s="535" t="s">
        <v>701</v>
      </c>
      <c r="E12" s="480">
        <v>3</v>
      </c>
      <c r="F12" s="480" t="s">
        <v>585</v>
      </c>
      <c r="G12" s="480">
        <f>4+3</f>
        <v>7</v>
      </c>
      <c r="H12" s="480">
        <v>30</v>
      </c>
      <c r="I12" s="497" t="s">
        <v>579</v>
      </c>
      <c r="J12" s="480" t="s">
        <v>693</v>
      </c>
    </row>
    <row r="13" spans="1:10" s="610" customFormat="1" ht="42">
      <c r="A13" s="402">
        <v>9</v>
      </c>
      <c r="B13" s="611" t="s">
        <v>577</v>
      </c>
      <c r="C13" s="394" t="s">
        <v>1161</v>
      </c>
      <c r="D13" s="394" t="s">
        <v>693</v>
      </c>
      <c r="E13" s="394">
        <v>3</v>
      </c>
      <c r="F13" s="570" t="s">
        <v>578</v>
      </c>
      <c r="G13" s="394">
        <v>30</v>
      </c>
      <c r="H13" s="394" t="s">
        <v>617</v>
      </c>
      <c r="I13" s="612" t="s">
        <v>579</v>
      </c>
      <c r="J13" s="394" t="s">
        <v>693</v>
      </c>
    </row>
    <row r="14" spans="1:10" s="610" customFormat="1" ht="42">
      <c r="A14" s="394">
        <v>10</v>
      </c>
      <c r="B14" s="613" t="s">
        <v>582</v>
      </c>
      <c r="C14" s="394" t="s">
        <v>1162</v>
      </c>
      <c r="D14" s="394" t="s">
        <v>224</v>
      </c>
      <c r="E14" s="394">
        <v>3</v>
      </c>
      <c r="F14" s="570" t="s">
        <v>576</v>
      </c>
      <c r="G14" s="394">
        <v>45</v>
      </c>
      <c r="H14" s="394" t="s">
        <v>617</v>
      </c>
      <c r="I14" s="612" t="s">
        <v>575</v>
      </c>
      <c r="J14" s="394" t="s">
        <v>693</v>
      </c>
    </row>
    <row r="15" spans="1:10" s="610" customFormat="1" ht="42">
      <c r="A15" s="402">
        <v>11</v>
      </c>
      <c r="B15" s="613" t="s">
        <v>581</v>
      </c>
      <c r="C15" s="395" t="s">
        <v>1163</v>
      </c>
      <c r="D15" s="394" t="s">
        <v>224</v>
      </c>
      <c r="E15" s="394">
        <v>3</v>
      </c>
      <c r="F15" s="570" t="s">
        <v>1153</v>
      </c>
      <c r="G15" s="395">
        <v>45</v>
      </c>
      <c r="H15" s="394" t="s">
        <v>617</v>
      </c>
      <c r="I15" s="599" t="s">
        <v>575</v>
      </c>
      <c r="J15" s="395" t="s">
        <v>693</v>
      </c>
    </row>
    <row r="16" spans="1:10" s="610" customFormat="1" ht="147">
      <c r="A16" s="394">
        <v>12</v>
      </c>
      <c r="B16" s="614" t="s">
        <v>221</v>
      </c>
      <c r="C16" s="548" t="s">
        <v>1164</v>
      </c>
      <c r="D16" s="599" t="s">
        <v>1201</v>
      </c>
      <c r="E16" s="394">
        <v>3</v>
      </c>
      <c r="F16" s="565" t="s">
        <v>1217</v>
      </c>
      <c r="G16" s="548">
        <v>21</v>
      </c>
      <c r="H16" s="394" t="s">
        <v>617</v>
      </c>
      <c r="I16" s="548" t="s">
        <v>32</v>
      </c>
      <c r="J16" s="599" t="s">
        <v>684</v>
      </c>
    </row>
    <row r="17" spans="1:10" s="610" customFormat="1" ht="84">
      <c r="A17" s="402">
        <v>13</v>
      </c>
      <c r="B17" s="614" t="s">
        <v>222</v>
      </c>
      <c r="C17" s="548" t="s">
        <v>1165</v>
      </c>
      <c r="D17" s="599" t="s">
        <v>1201</v>
      </c>
      <c r="E17" s="394">
        <v>3</v>
      </c>
      <c r="F17" s="565" t="s">
        <v>1218</v>
      </c>
      <c r="G17" s="548">
        <v>34</v>
      </c>
      <c r="H17" s="394" t="s">
        <v>617</v>
      </c>
      <c r="I17" s="548" t="s">
        <v>32</v>
      </c>
      <c r="J17" s="599" t="s">
        <v>684</v>
      </c>
    </row>
    <row r="18" spans="1:10" s="610" customFormat="1" ht="84">
      <c r="A18" s="394">
        <v>14</v>
      </c>
      <c r="B18" s="614" t="s">
        <v>223</v>
      </c>
      <c r="C18" s="548" t="s">
        <v>1166</v>
      </c>
      <c r="D18" s="599" t="s">
        <v>1201</v>
      </c>
      <c r="E18" s="394">
        <v>3</v>
      </c>
      <c r="F18" s="565" t="s">
        <v>1219</v>
      </c>
      <c r="G18" s="548">
        <v>34</v>
      </c>
      <c r="H18" s="394" t="s">
        <v>617</v>
      </c>
      <c r="I18" s="548" t="s">
        <v>32</v>
      </c>
      <c r="J18" s="599" t="s">
        <v>684</v>
      </c>
    </row>
    <row r="19" spans="1:10" s="534" customFormat="1" ht="21">
      <c r="A19" s="402">
        <v>15</v>
      </c>
      <c r="B19" s="484" t="s">
        <v>659</v>
      </c>
      <c r="C19" s="480" t="s">
        <v>504</v>
      </c>
      <c r="D19" s="480" t="s">
        <v>694</v>
      </c>
      <c r="E19" s="480">
        <v>4</v>
      </c>
      <c r="F19" s="496" t="s">
        <v>227</v>
      </c>
      <c r="G19" s="480">
        <f>21+30+28+31+32</f>
        <v>142</v>
      </c>
      <c r="H19" s="480" t="s">
        <v>617</v>
      </c>
      <c r="I19" s="497" t="s">
        <v>778</v>
      </c>
      <c r="J19" s="480" t="s">
        <v>698</v>
      </c>
    </row>
    <row r="20" spans="1:10" s="534" customFormat="1" ht="42">
      <c r="A20" s="394">
        <v>16</v>
      </c>
      <c r="B20" s="485" t="s">
        <v>660</v>
      </c>
      <c r="C20" s="480" t="s">
        <v>703</v>
      </c>
      <c r="D20" s="480" t="s">
        <v>694</v>
      </c>
      <c r="E20" s="480">
        <v>4</v>
      </c>
      <c r="F20" s="496" t="s">
        <v>779</v>
      </c>
      <c r="G20" s="480">
        <f>16+30+28+33</f>
        <v>107</v>
      </c>
      <c r="H20" s="480" t="s">
        <v>617</v>
      </c>
      <c r="I20" s="497" t="s">
        <v>778</v>
      </c>
      <c r="J20" s="480" t="s">
        <v>698</v>
      </c>
    </row>
    <row r="21" spans="1:10" s="534" customFormat="1" ht="21">
      <c r="A21" s="402">
        <v>17</v>
      </c>
      <c r="B21" s="484" t="s">
        <v>659</v>
      </c>
      <c r="C21" s="479" t="s">
        <v>617</v>
      </c>
      <c r="D21" s="480" t="s">
        <v>694</v>
      </c>
      <c r="E21" s="480">
        <v>4</v>
      </c>
      <c r="F21" s="496" t="s">
        <v>780</v>
      </c>
      <c r="G21" s="480">
        <f>20+30+30+30</f>
        <v>110</v>
      </c>
      <c r="H21" s="480" t="s">
        <v>617</v>
      </c>
      <c r="I21" s="497" t="s">
        <v>778</v>
      </c>
      <c r="J21" s="480" t="s">
        <v>698</v>
      </c>
    </row>
    <row r="22" spans="1:10" s="534" customFormat="1" ht="63">
      <c r="A22" s="394">
        <v>18</v>
      </c>
      <c r="B22" s="503" t="s">
        <v>602</v>
      </c>
      <c r="C22" s="479" t="s">
        <v>706</v>
      </c>
      <c r="D22" s="535" t="s">
        <v>707</v>
      </c>
      <c r="E22" s="480">
        <v>4</v>
      </c>
      <c r="F22" s="480" t="s">
        <v>708</v>
      </c>
      <c r="G22" s="480">
        <v>18</v>
      </c>
      <c r="H22" s="480" t="s">
        <v>617</v>
      </c>
      <c r="I22" s="497" t="s">
        <v>607</v>
      </c>
      <c r="J22" s="480" t="s">
        <v>709</v>
      </c>
    </row>
    <row r="23" spans="1:10" s="534" customFormat="1" ht="63">
      <c r="A23" s="402">
        <v>19</v>
      </c>
      <c r="B23" s="503" t="s">
        <v>611</v>
      </c>
      <c r="C23" s="479" t="s">
        <v>710</v>
      </c>
      <c r="D23" s="535" t="s">
        <v>1116</v>
      </c>
      <c r="E23" s="480">
        <v>4</v>
      </c>
      <c r="F23" s="480" t="s">
        <v>780</v>
      </c>
      <c r="G23" s="480">
        <f>0+0+24+0+0</f>
        <v>24</v>
      </c>
      <c r="H23" s="480" t="s">
        <v>617</v>
      </c>
      <c r="I23" s="497" t="s">
        <v>778</v>
      </c>
      <c r="J23" s="480" t="s">
        <v>698</v>
      </c>
    </row>
    <row r="24" spans="1:10" s="534" customFormat="1" ht="84">
      <c r="A24" s="394">
        <v>20</v>
      </c>
      <c r="B24" s="503" t="s">
        <v>618</v>
      </c>
      <c r="C24" s="479" t="s">
        <v>711</v>
      </c>
      <c r="D24" s="535" t="s">
        <v>1115</v>
      </c>
      <c r="E24" s="480">
        <v>4</v>
      </c>
      <c r="F24" s="480" t="s">
        <v>619</v>
      </c>
      <c r="G24" s="480">
        <f>7+0+0+0</f>
        <v>7</v>
      </c>
      <c r="H24" s="480" t="s">
        <v>617</v>
      </c>
      <c r="I24" s="497" t="s">
        <v>621</v>
      </c>
      <c r="J24" s="480" t="s">
        <v>684</v>
      </c>
    </row>
    <row r="25" spans="1:10" s="615" customFormat="1" ht="63">
      <c r="A25" s="402">
        <v>21</v>
      </c>
      <c r="B25" s="614" t="s">
        <v>1245</v>
      </c>
      <c r="C25" s="548" t="s">
        <v>1168</v>
      </c>
      <c r="D25" s="599" t="s">
        <v>1202</v>
      </c>
      <c r="E25" s="548">
        <v>4</v>
      </c>
      <c r="F25" s="565" t="s">
        <v>616</v>
      </c>
      <c r="G25" s="548">
        <v>12</v>
      </c>
      <c r="H25" s="395" t="s">
        <v>617</v>
      </c>
      <c r="I25" s="548" t="s">
        <v>33</v>
      </c>
      <c r="J25" s="599" t="s">
        <v>1237</v>
      </c>
    </row>
    <row r="26" spans="1:10" s="615" customFormat="1" ht="42">
      <c r="A26" s="394">
        <v>22</v>
      </c>
      <c r="B26" s="573" t="s">
        <v>1146</v>
      </c>
      <c r="C26" s="588" t="s">
        <v>1169</v>
      </c>
      <c r="D26" s="541" t="s">
        <v>1203</v>
      </c>
      <c r="E26" s="395">
        <v>4</v>
      </c>
      <c r="F26" s="570" t="s">
        <v>1154</v>
      </c>
      <c r="G26" s="395">
        <f>4*4</f>
        <v>16</v>
      </c>
      <c r="H26" s="395" t="s">
        <v>617</v>
      </c>
      <c r="I26" s="599" t="s">
        <v>1240</v>
      </c>
      <c r="J26" s="541" t="s">
        <v>699</v>
      </c>
    </row>
    <row r="27" spans="1:10" s="534" customFormat="1" ht="42">
      <c r="A27" s="402">
        <v>23</v>
      </c>
      <c r="B27" s="495" t="s">
        <v>589</v>
      </c>
      <c r="C27" s="479" t="s">
        <v>715</v>
      </c>
      <c r="D27" s="535" t="s">
        <v>713</v>
      </c>
      <c r="E27" s="480">
        <v>5</v>
      </c>
      <c r="F27" s="479">
        <v>39658</v>
      </c>
      <c r="G27" s="480">
        <v>3</v>
      </c>
      <c r="H27" s="480" t="s">
        <v>617</v>
      </c>
      <c r="I27" s="496" t="s">
        <v>591</v>
      </c>
      <c r="J27" s="480" t="s">
        <v>693</v>
      </c>
    </row>
    <row r="28" spans="1:10" s="615" customFormat="1" ht="42">
      <c r="A28" s="394">
        <v>24</v>
      </c>
      <c r="B28" s="503" t="s">
        <v>593</v>
      </c>
      <c r="C28" s="625" t="s">
        <v>230</v>
      </c>
      <c r="D28" s="480" t="s">
        <v>1120</v>
      </c>
      <c r="E28" s="480">
        <v>5</v>
      </c>
      <c r="F28" s="518" t="s">
        <v>1220</v>
      </c>
      <c r="G28" s="480">
        <v>29</v>
      </c>
      <c r="H28" s="480">
        <v>30</v>
      </c>
      <c r="I28" s="517" t="s">
        <v>600</v>
      </c>
      <c r="J28" s="480" t="s">
        <v>693</v>
      </c>
    </row>
    <row r="29" spans="1:10" s="615" customFormat="1" ht="42">
      <c r="A29" s="402">
        <v>25</v>
      </c>
      <c r="B29" s="503" t="s">
        <v>593</v>
      </c>
      <c r="C29" s="625" t="s">
        <v>230</v>
      </c>
      <c r="D29" s="480" t="s">
        <v>714</v>
      </c>
      <c r="E29" s="480">
        <v>5</v>
      </c>
      <c r="F29" s="518" t="s">
        <v>1220</v>
      </c>
      <c r="G29" s="480">
        <v>33</v>
      </c>
      <c r="H29" s="480">
        <v>30</v>
      </c>
      <c r="I29" s="517" t="s">
        <v>600</v>
      </c>
      <c r="J29" s="480" t="s">
        <v>693</v>
      </c>
    </row>
    <row r="30" spans="1:10" s="615" customFormat="1" ht="42">
      <c r="A30" s="394">
        <v>26</v>
      </c>
      <c r="B30" s="503" t="s">
        <v>593</v>
      </c>
      <c r="C30" s="625" t="s">
        <v>230</v>
      </c>
      <c r="D30" s="480" t="s">
        <v>232</v>
      </c>
      <c r="E30" s="480">
        <v>5</v>
      </c>
      <c r="F30" s="518" t="s">
        <v>1220</v>
      </c>
      <c r="G30" s="480">
        <v>10</v>
      </c>
      <c r="H30" s="480" t="s">
        <v>617</v>
      </c>
      <c r="I30" s="517" t="s">
        <v>600</v>
      </c>
      <c r="J30" s="480" t="s">
        <v>693</v>
      </c>
    </row>
    <row r="31" spans="1:10" s="615" customFormat="1" ht="42">
      <c r="A31" s="402">
        <v>27</v>
      </c>
      <c r="B31" s="503" t="s">
        <v>593</v>
      </c>
      <c r="C31" s="625" t="s">
        <v>230</v>
      </c>
      <c r="D31" s="480" t="s">
        <v>1209</v>
      </c>
      <c r="E31" s="480">
        <v>5</v>
      </c>
      <c r="F31" s="518" t="s">
        <v>1220</v>
      </c>
      <c r="G31" s="480">
        <v>3</v>
      </c>
      <c r="H31" s="480" t="s">
        <v>617</v>
      </c>
      <c r="I31" s="517" t="s">
        <v>600</v>
      </c>
      <c r="J31" s="480" t="s">
        <v>693</v>
      </c>
    </row>
    <row r="32" spans="1:10" s="615" customFormat="1" ht="42">
      <c r="A32" s="394">
        <v>28</v>
      </c>
      <c r="B32" s="503" t="s">
        <v>594</v>
      </c>
      <c r="C32" s="625" t="s">
        <v>231</v>
      </c>
      <c r="D32" s="480" t="s">
        <v>1120</v>
      </c>
      <c r="E32" s="480">
        <v>5</v>
      </c>
      <c r="F32" s="518" t="s">
        <v>1221</v>
      </c>
      <c r="G32" s="480">
        <v>38</v>
      </c>
      <c r="H32" s="480">
        <v>30</v>
      </c>
      <c r="I32" s="517" t="s">
        <v>600</v>
      </c>
      <c r="J32" s="480" t="s">
        <v>693</v>
      </c>
    </row>
    <row r="33" spans="1:10" s="615" customFormat="1" ht="42">
      <c r="A33" s="402">
        <v>29</v>
      </c>
      <c r="B33" s="503" t="s">
        <v>594</v>
      </c>
      <c r="C33" s="625" t="s">
        <v>231</v>
      </c>
      <c r="D33" s="480" t="s">
        <v>714</v>
      </c>
      <c r="E33" s="480">
        <v>5</v>
      </c>
      <c r="F33" s="518" t="s">
        <v>1221</v>
      </c>
      <c r="G33" s="480">
        <v>47</v>
      </c>
      <c r="H33" s="480">
        <v>30</v>
      </c>
      <c r="I33" s="517" t="s">
        <v>600</v>
      </c>
      <c r="J33" s="480" t="s">
        <v>693</v>
      </c>
    </row>
    <row r="34" spans="1:10" s="615" customFormat="1" ht="42">
      <c r="A34" s="394">
        <v>30</v>
      </c>
      <c r="B34" s="503" t="s">
        <v>594</v>
      </c>
      <c r="C34" s="625" t="s">
        <v>231</v>
      </c>
      <c r="D34" s="480" t="s">
        <v>232</v>
      </c>
      <c r="E34" s="480">
        <v>5</v>
      </c>
      <c r="F34" s="518" t="s">
        <v>1221</v>
      </c>
      <c r="G34" s="480">
        <v>10</v>
      </c>
      <c r="H34" s="480" t="s">
        <v>617</v>
      </c>
      <c r="I34" s="517" t="s">
        <v>600</v>
      </c>
      <c r="J34" s="480" t="s">
        <v>693</v>
      </c>
    </row>
    <row r="35" spans="1:10" s="615" customFormat="1" ht="42">
      <c r="A35" s="402">
        <v>31</v>
      </c>
      <c r="B35" s="503" t="s">
        <v>594</v>
      </c>
      <c r="C35" s="625" t="s">
        <v>231</v>
      </c>
      <c r="D35" s="480" t="s">
        <v>1209</v>
      </c>
      <c r="E35" s="480">
        <v>5</v>
      </c>
      <c r="F35" s="518" t="s">
        <v>1221</v>
      </c>
      <c r="G35" s="480">
        <v>3</v>
      </c>
      <c r="H35" s="480" t="s">
        <v>617</v>
      </c>
      <c r="I35" s="517" t="s">
        <v>600</v>
      </c>
      <c r="J35" s="480" t="s">
        <v>693</v>
      </c>
    </row>
    <row r="36" spans="1:10" s="534" customFormat="1" ht="42">
      <c r="A36" s="394">
        <v>32</v>
      </c>
      <c r="B36" s="487" t="s">
        <v>595</v>
      </c>
      <c r="C36" s="479" t="s">
        <v>712</v>
      </c>
      <c r="D36" s="480" t="s">
        <v>713</v>
      </c>
      <c r="E36" s="480">
        <v>5</v>
      </c>
      <c r="F36" s="480" t="s">
        <v>598</v>
      </c>
      <c r="G36" s="480">
        <v>36</v>
      </c>
      <c r="H36" s="480">
        <v>30</v>
      </c>
      <c r="I36" s="517" t="s">
        <v>600</v>
      </c>
      <c r="J36" s="480" t="s">
        <v>693</v>
      </c>
    </row>
    <row r="37" spans="1:10" s="534" customFormat="1" ht="42">
      <c r="A37" s="402">
        <v>33</v>
      </c>
      <c r="B37" s="487" t="s">
        <v>595</v>
      </c>
      <c r="C37" s="479" t="s">
        <v>712</v>
      </c>
      <c r="D37" s="480" t="s">
        <v>714</v>
      </c>
      <c r="E37" s="480">
        <v>5</v>
      </c>
      <c r="F37" s="480" t="s">
        <v>598</v>
      </c>
      <c r="G37" s="480">
        <f>19+20</f>
        <v>39</v>
      </c>
      <c r="H37" s="480" t="s">
        <v>617</v>
      </c>
      <c r="I37" s="517" t="s">
        <v>600</v>
      </c>
      <c r="J37" s="480" t="s">
        <v>693</v>
      </c>
    </row>
    <row r="38" spans="1:10" s="534" customFormat="1" ht="42">
      <c r="A38" s="394">
        <v>34</v>
      </c>
      <c r="B38" s="487" t="s">
        <v>595</v>
      </c>
      <c r="C38" s="479" t="s">
        <v>712</v>
      </c>
      <c r="D38" s="480" t="s">
        <v>1209</v>
      </c>
      <c r="E38" s="480">
        <v>5</v>
      </c>
      <c r="F38" s="480" t="s">
        <v>598</v>
      </c>
      <c r="G38" s="480">
        <v>3</v>
      </c>
      <c r="H38" s="480" t="s">
        <v>617</v>
      </c>
      <c r="I38" s="517" t="s">
        <v>600</v>
      </c>
      <c r="J38" s="480" t="s">
        <v>693</v>
      </c>
    </row>
    <row r="39" spans="1:10" s="534" customFormat="1" ht="42">
      <c r="A39" s="402">
        <v>35</v>
      </c>
      <c r="B39" s="487" t="s">
        <v>860</v>
      </c>
      <c r="C39" s="479" t="s">
        <v>716</v>
      </c>
      <c r="D39" s="480" t="s">
        <v>689</v>
      </c>
      <c r="E39" s="480">
        <v>5</v>
      </c>
      <c r="F39" s="480" t="s">
        <v>862</v>
      </c>
      <c r="G39" s="480">
        <f>0+6+6+6</f>
        <v>18</v>
      </c>
      <c r="H39" s="480" t="s">
        <v>617</v>
      </c>
      <c r="I39" s="517" t="s">
        <v>861</v>
      </c>
      <c r="J39" s="480" t="s">
        <v>698</v>
      </c>
    </row>
    <row r="40" spans="1:10" s="610" customFormat="1" ht="42">
      <c r="A40" s="394">
        <v>36</v>
      </c>
      <c r="B40" s="573" t="s">
        <v>794</v>
      </c>
      <c r="C40" s="616" t="s">
        <v>1167</v>
      </c>
      <c r="D40" s="394" t="s">
        <v>228</v>
      </c>
      <c r="E40" s="394">
        <v>5</v>
      </c>
      <c r="F40" s="570" t="s">
        <v>795</v>
      </c>
      <c r="G40" s="394">
        <v>120</v>
      </c>
      <c r="H40" s="394"/>
      <c r="I40" s="612" t="s">
        <v>229</v>
      </c>
      <c r="J40" s="394" t="s">
        <v>709</v>
      </c>
    </row>
    <row r="41" spans="1:10" s="615" customFormat="1" ht="63">
      <c r="A41" s="402">
        <v>37</v>
      </c>
      <c r="B41" s="618" t="s">
        <v>516</v>
      </c>
      <c r="C41" s="548" t="s">
        <v>1170</v>
      </c>
      <c r="D41" s="546" t="s">
        <v>688</v>
      </c>
      <c r="E41" s="395">
        <v>7</v>
      </c>
      <c r="F41" s="565" t="s">
        <v>1222</v>
      </c>
      <c r="G41" s="548">
        <v>17</v>
      </c>
      <c r="H41" s="395" t="s">
        <v>617</v>
      </c>
      <c r="I41" s="548" t="s">
        <v>34</v>
      </c>
      <c r="J41" s="546" t="s">
        <v>740</v>
      </c>
    </row>
    <row r="42" spans="1:10" s="610" customFormat="1" ht="84">
      <c r="A42" s="394">
        <v>38</v>
      </c>
      <c r="B42" s="401" t="s">
        <v>629</v>
      </c>
      <c r="C42" s="592" t="s">
        <v>1171</v>
      </c>
      <c r="D42" s="394" t="s">
        <v>1204</v>
      </c>
      <c r="E42" s="394">
        <v>7</v>
      </c>
      <c r="F42" s="570" t="s">
        <v>1223</v>
      </c>
      <c r="G42" s="394">
        <v>60</v>
      </c>
      <c r="H42" s="395" t="s">
        <v>617</v>
      </c>
      <c r="I42" s="394" t="s">
        <v>644</v>
      </c>
      <c r="J42" s="394" t="s">
        <v>233</v>
      </c>
    </row>
    <row r="43" spans="1:10" s="615" customFormat="1" ht="84">
      <c r="A43" s="402">
        <v>39</v>
      </c>
      <c r="B43" s="619" t="s">
        <v>1246</v>
      </c>
      <c r="C43" s="549" t="s">
        <v>627</v>
      </c>
      <c r="D43" s="620" t="s">
        <v>1115</v>
      </c>
      <c r="E43" s="548">
        <v>7</v>
      </c>
      <c r="F43" s="565" t="s">
        <v>1156</v>
      </c>
      <c r="G43" s="548">
        <v>32</v>
      </c>
      <c r="H43" s="395" t="s">
        <v>617</v>
      </c>
      <c r="I43" s="599" t="s">
        <v>35</v>
      </c>
      <c r="J43" s="620" t="s">
        <v>684</v>
      </c>
    </row>
    <row r="44" spans="1:10" s="615" customFormat="1" ht="84">
      <c r="A44" s="394">
        <v>40</v>
      </c>
      <c r="B44" s="619" t="s">
        <v>1247</v>
      </c>
      <c r="C44" s="549" t="s">
        <v>627</v>
      </c>
      <c r="D44" s="620" t="s">
        <v>1115</v>
      </c>
      <c r="E44" s="548">
        <v>7</v>
      </c>
      <c r="F44" s="565">
        <v>39487</v>
      </c>
      <c r="G44" s="548">
        <v>58</v>
      </c>
      <c r="H44" s="395" t="s">
        <v>617</v>
      </c>
      <c r="I44" s="599" t="s">
        <v>174</v>
      </c>
      <c r="J44" s="620" t="s">
        <v>684</v>
      </c>
    </row>
    <row r="45" spans="1:10" s="534" customFormat="1" ht="63">
      <c r="A45" s="402">
        <v>41</v>
      </c>
      <c r="B45" s="484" t="s">
        <v>630</v>
      </c>
      <c r="C45" s="480" t="s">
        <v>704</v>
      </c>
      <c r="D45" s="536" t="s">
        <v>687</v>
      </c>
      <c r="E45" s="480">
        <v>7</v>
      </c>
      <c r="F45" s="480" t="s">
        <v>645</v>
      </c>
      <c r="G45" s="480">
        <f>30+30+30+30+80</f>
        <v>200</v>
      </c>
      <c r="H45" s="480" t="s">
        <v>617</v>
      </c>
      <c r="I45" s="480" t="s">
        <v>646</v>
      </c>
      <c r="J45" s="480" t="s">
        <v>705</v>
      </c>
    </row>
    <row r="46" spans="1:10" s="534" customFormat="1" ht="84">
      <c r="A46" s="394">
        <v>42</v>
      </c>
      <c r="B46" s="485" t="s">
        <v>857</v>
      </c>
      <c r="C46" s="479" t="s">
        <v>719</v>
      </c>
      <c r="D46" s="535" t="s">
        <v>1117</v>
      </c>
      <c r="E46" s="480">
        <v>7</v>
      </c>
      <c r="F46" s="537" t="s">
        <v>858</v>
      </c>
      <c r="G46" s="480">
        <f>0+20+20+20</f>
        <v>60</v>
      </c>
      <c r="H46" s="480" t="s">
        <v>617</v>
      </c>
      <c r="I46" s="480" t="s">
        <v>656</v>
      </c>
      <c r="J46" s="480" t="s">
        <v>698</v>
      </c>
    </row>
    <row r="47" spans="1:10" s="610" customFormat="1" ht="63">
      <c r="A47" s="402">
        <v>43</v>
      </c>
      <c r="B47" s="621" t="s">
        <v>363</v>
      </c>
      <c r="C47" s="394" t="s">
        <v>627</v>
      </c>
      <c r="D47" s="394" t="s">
        <v>687</v>
      </c>
      <c r="E47" s="394">
        <v>8</v>
      </c>
      <c r="F47" s="622" t="s">
        <v>1155</v>
      </c>
      <c r="G47" s="394">
        <v>60</v>
      </c>
      <c r="H47" s="394" t="s">
        <v>617</v>
      </c>
      <c r="I47" s="395" t="s">
        <v>646</v>
      </c>
      <c r="J47" s="394" t="s">
        <v>705</v>
      </c>
    </row>
    <row r="48" spans="1:10" s="615" customFormat="1" ht="63">
      <c r="A48" s="394">
        <v>44</v>
      </c>
      <c r="B48" s="419" t="s">
        <v>1248</v>
      </c>
      <c r="C48" s="548" t="s">
        <v>364</v>
      </c>
      <c r="D48" s="623" t="s">
        <v>1110</v>
      </c>
      <c r="E48" s="548">
        <v>8</v>
      </c>
      <c r="F48" s="565" t="s">
        <v>1157</v>
      </c>
      <c r="G48" s="548" t="s">
        <v>627</v>
      </c>
      <c r="H48" s="395" t="s">
        <v>617</v>
      </c>
      <c r="I48" s="599" t="s">
        <v>36</v>
      </c>
      <c r="J48" s="623" t="s">
        <v>705</v>
      </c>
    </row>
    <row r="49" spans="1:10" s="534" customFormat="1" ht="63">
      <c r="A49" s="402">
        <v>45</v>
      </c>
      <c r="B49" s="484" t="s">
        <v>631</v>
      </c>
      <c r="C49" s="479" t="s">
        <v>726</v>
      </c>
      <c r="D49" s="535" t="s">
        <v>1110</v>
      </c>
      <c r="E49" s="480">
        <v>8</v>
      </c>
      <c r="F49" s="480" t="s">
        <v>834</v>
      </c>
      <c r="G49" s="480">
        <f>18+0+0+0</f>
        <v>18</v>
      </c>
      <c r="H49" s="480" t="s">
        <v>617</v>
      </c>
      <c r="I49" s="480" t="s">
        <v>835</v>
      </c>
      <c r="J49" s="480" t="s">
        <v>705</v>
      </c>
    </row>
    <row r="50" spans="1:10" s="534" customFormat="1" ht="63">
      <c r="A50" s="394">
        <v>46</v>
      </c>
      <c r="B50" s="484" t="s">
        <v>632</v>
      </c>
      <c r="C50" s="479" t="s">
        <v>732</v>
      </c>
      <c r="D50" s="535" t="s">
        <v>1110</v>
      </c>
      <c r="E50" s="480">
        <v>8</v>
      </c>
      <c r="F50" s="480" t="s">
        <v>836</v>
      </c>
      <c r="G50" s="480">
        <f>26+32+40+40+36</f>
        <v>174</v>
      </c>
      <c r="H50" s="480" t="s">
        <v>617</v>
      </c>
      <c r="I50" s="480" t="s">
        <v>839</v>
      </c>
      <c r="J50" s="480" t="s">
        <v>705</v>
      </c>
    </row>
    <row r="51" spans="1:10" s="534" customFormat="1" ht="63">
      <c r="A51" s="402">
        <v>47</v>
      </c>
      <c r="B51" s="503" t="s">
        <v>633</v>
      </c>
      <c r="C51" s="479" t="s">
        <v>730</v>
      </c>
      <c r="D51" s="535" t="s">
        <v>1110</v>
      </c>
      <c r="E51" s="480">
        <v>8</v>
      </c>
      <c r="F51" s="480" t="s">
        <v>837</v>
      </c>
      <c r="G51" s="480">
        <f>30+35+45+30+36</f>
        <v>176</v>
      </c>
      <c r="H51" s="480" t="s">
        <v>617</v>
      </c>
      <c r="I51" s="480" t="s">
        <v>839</v>
      </c>
      <c r="J51" s="480" t="s">
        <v>705</v>
      </c>
    </row>
    <row r="52" spans="1:10" s="534" customFormat="1" ht="63">
      <c r="A52" s="394">
        <v>48</v>
      </c>
      <c r="B52" s="503" t="s">
        <v>635</v>
      </c>
      <c r="C52" s="479" t="s">
        <v>731</v>
      </c>
      <c r="D52" s="535" t="s">
        <v>1110</v>
      </c>
      <c r="E52" s="480">
        <v>8</v>
      </c>
      <c r="F52" s="480" t="s">
        <v>837</v>
      </c>
      <c r="G52" s="480">
        <f>30+35+45+30</f>
        <v>140</v>
      </c>
      <c r="H52" s="480" t="s">
        <v>617</v>
      </c>
      <c r="I52" s="480" t="s">
        <v>839</v>
      </c>
      <c r="J52" s="480" t="s">
        <v>705</v>
      </c>
    </row>
    <row r="53" spans="1:10" s="534" customFormat="1" ht="63">
      <c r="A53" s="402">
        <v>49</v>
      </c>
      <c r="B53" s="538" t="s">
        <v>787</v>
      </c>
      <c r="C53" s="479" t="s">
        <v>725</v>
      </c>
      <c r="D53" s="535" t="s">
        <v>687</v>
      </c>
      <c r="E53" s="480">
        <v>8</v>
      </c>
      <c r="F53" s="480" t="s">
        <v>789</v>
      </c>
      <c r="G53" s="480">
        <f>30+30+30+30</f>
        <v>120</v>
      </c>
      <c r="H53" s="480" t="s">
        <v>617</v>
      </c>
      <c r="I53" s="480" t="s">
        <v>646</v>
      </c>
      <c r="J53" s="480" t="s">
        <v>705</v>
      </c>
    </row>
    <row r="54" spans="1:10" s="610" customFormat="1" ht="105">
      <c r="A54" s="394">
        <v>50</v>
      </c>
      <c r="B54" s="401" t="s">
        <v>641</v>
      </c>
      <c r="C54" s="592" t="s">
        <v>728</v>
      </c>
      <c r="D54" s="394" t="s">
        <v>1117</v>
      </c>
      <c r="E54" s="394">
        <v>9</v>
      </c>
      <c r="F54" s="570" t="s">
        <v>1159</v>
      </c>
      <c r="G54" s="394">
        <v>500</v>
      </c>
      <c r="H54" s="395" t="s">
        <v>617</v>
      </c>
      <c r="I54" s="599" t="s">
        <v>658</v>
      </c>
      <c r="J54" s="394" t="s">
        <v>698</v>
      </c>
    </row>
    <row r="55" spans="1:10" s="610" customFormat="1" ht="84">
      <c r="A55" s="402">
        <v>51</v>
      </c>
      <c r="B55" s="561" t="s">
        <v>0</v>
      </c>
      <c r="C55" s="592" t="s">
        <v>1172</v>
      </c>
      <c r="D55" s="395" t="s">
        <v>1115</v>
      </c>
      <c r="E55" s="395">
        <v>9</v>
      </c>
      <c r="F55" s="570">
        <v>39366</v>
      </c>
      <c r="G55" s="395">
        <v>6</v>
      </c>
      <c r="H55" s="395" t="s">
        <v>617</v>
      </c>
      <c r="I55" s="395" t="s">
        <v>37</v>
      </c>
      <c r="J55" s="395" t="s">
        <v>684</v>
      </c>
    </row>
    <row r="56" spans="1:10" s="610" customFormat="1" ht="84">
      <c r="A56" s="394">
        <v>52</v>
      </c>
      <c r="B56" s="561" t="s">
        <v>370</v>
      </c>
      <c r="C56" s="592" t="s">
        <v>1173</v>
      </c>
      <c r="D56" s="548" t="s">
        <v>1115</v>
      </c>
      <c r="E56" s="395">
        <v>9</v>
      </c>
      <c r="F56" s="570">
        <v>39443</v>
      </c>
      <c r="G56" s="395">
        <v>6</v>
      </c>
      <c r="H56" s="395" t="s">
        <v>617</v>
      </c>
      <c r="I56" s="395" t="s">
        <v>723</v>
      </c>
      <c r="J56" s="548" t="s">
        <v>684</v>
      </c>
    </row>
    <row r="57" spans="1:10" s="610" customFormat="1" ht="42">
      <c r="A57" s="402">
        <v>53</v>
      </c>
      <c r="B57" s="624" t="s">
        <v>647</v>
      </c>
      <c r="C57" s="548" t="s">
        <v>627</v>
      </c>
      <c r="D57" s="548" t="s">
        <v>510</v>
      </c>
      <c r="E57" s="394">
        <v>9</v>
      </c>
      <c r="F57" s="565" t="s">
        <v>1225</v>
      </c>
      <c r="G57" s="548">
        <v>10</v>
      </c>
      <c r="H57" s="395" t="s">
        <v>617</v>
      </c>
      <c r="I57" s="548" t="s">
        <v>842</v>
      </c>
      <c r="J57" s="548" t="s">
        <v>233</v>
      </c>
    </row>
    <row r="58" spans="1:10" s="534" customFormat="1" ht="63">
      <c r="A58" s="394">
        <v>54</v>
      </c>
      <c r="B58" s="485" t="s">
        <v>179</v>
      </c>
      <c r="C58" s="480" t="s">
        <v>729</v>
      </c>
      <c r="D58" s="480" t="s">
        <v>1110</v>
      </c>
      <c r="E58" s="480">
        <v>9</v>
      </c>
      <c r="F58" s="539" t="s">
        <v>846</v>
      </c>
      <c r="G58" s="480">
        <f>20+40+40+42+75</f>
        <v>217</v>
      </c>
      <c r="H58" s="480" t="s">
        <v>617</v>
      </c>
      <c r="I58" s="480" t="s">
        <v>848</v>
      </c>
      <c r="J58" s="480" t="s">
        <v>705</v>
      </c>
    </row>
    <row r="59" spans="1:10" s="534" customFormat="1" ht="63">
      <c r="A59" s="402">
        <v>55</v>
      </c>
      <c r="B59" s="495" t="s">
        <v>636</v>
      </c>
      <c r="C59" s="480" t="s">
        <v>728</v>
      </c>
      <c r="D59" s="480" t="s">
        <v>1110</v>
      </c>
      <c r="E59" s="480">
        <v>9</v>
      </c>
      <c r="F59" s="480" t="s">
        <v>844</v>
      </c>
      <c r="G59" s="480">
        <f>25+32+29+35</f>
        <v>121</v>
      </c>
      <c r="H59" s="480" t="s">
        <v>617</v>
      </c>
      <c r="I59" s="480" t="s">
        <v>847</v>
      </c>
      <c r="J59" s="480" t="s">
        <v>705</v>
      </c>
    </row>
    <row r="60" spans="1:10" s="534" customFormat="1" ht="63">
      <c r="A60" s="394">
        <v>56</v>
      </c>
      <c r="B60" s="484" t="s">
        <v>637</v>
      </c>
      <c r="C60" s="480" t="s">
        <v>717</v>
      </c>
      <c r="D60" s="535" t="s">
        <v>1117</v>
      </c>
      <c r="E60" s="480">
        <v>9</v>
      </c>
      <c r="F60" s="480" t="s">
        <v>855</v>
      </c>
      <c r="G60" s="480">
        <f>30+30+30+30+350</f>
        <v>470</v>
      </c>
      <c r="H60" s="480" t="s">
        <v>617</v>
      </c>
      <c r="I60" s="480" t="s">
        <v>856</v>
      </c>
      <c r="J60" s="480" t="s">
        <v>698</v>
      </c>
    </row>
    <row r="61" spans="1:10" s="615" customFormat="1" ht="42">
      <c r="A61" s="402">
        <v>57</v>
      </c>
      <c r="B61" s="561" t="s">
        <v>368</v>
      </c>
      <c r="C61" s="617" t="s">
        <v>367</v>
      </c>
      <c r="D61" s="395" t="s">
        <v>1121</v>
      </c>
      <c r="E61" s="548">
        <v>9</v>
      </c>
      <c r="F61" s="565" t="s">
        <v>1224</v>
      </c>
      <c r="G61" s="548">
        <v>300</v>
      </c>
      <c r="H61" s="395" t="s">
        <v>617</v>
      </c>
      <c r="I61" s="395" t="s">
        <v>1241</v>
      </c>
      <c r="J61" s="395" t="s">
        <v>696</v>
      </c>
    </row>
    <row r="62" spans="1:10" s="534" customFormat="1" ht="63">
      <c r="A62" s="394">
        <v>58</v>
      </c>
      <c r="B62" s="485" t="s">
        <v>369</v>
      </c>
      <c r="C62" s="626" t="s">
        <v>365</v>
      </c>
      <c r="D62" s="480" t="s">
        <v>1121</v>
      </c>
      <c r="E62" s="480">
        <v>9</v>
      </c>
      <c r="F62" s="480" t="s">
        <v>653</v>
      </c>
      <c r="G62" s="480">
        <f>48+42+36+480</f>
        <v>606</v>
      </c>
      <c r="H62" s="480" t="s">
        <v>617</v>
      </c>
      <c r="I62" s="480" t="s">
        <v>695</v>
      </c>
      <c r="J62" s="480" t="s">
        <v>696</v>
      </c>
    </row>
    <row r="63" spans="1:10" s="534" customFormat="1" ht="63">
      <c r="A63" s="402">
        <v>59</v>
      </c>
      <c r="B63" s="485" t="s">
        <v>638</v>
      </c>
      <c r="C63" s="479" t="s">
        <v>366</v>
      </c>
      <c r="D63" s="480" t="s">
        <v>1205</v>
      </c>
      <c r="E63" s="480">
        <v>9</v>
      </c>
      <c r="F63" s="480" t="s">
        <v>792</v>
      </c>
      <c r="G63" s="480">
        <f>20+40+40+40+40</f>
        <v>180</v>
      </c>
      <c r="H63" s="480" t="s">
        <v>617</v>
      </c>
      <c r="I63" s="480" t="s">
        <v>178</v>
      </c>
      <c r="J63" s="480" t="s">
        <v>705</v>
      </c>
    </row>
    <row r="64" spans="1:10" s="534" customFormat="1" ht="63">
      <c r="A64" s="394">
        <v>60</v>
      </c>
      <c r="B64" s="485" t="s">
        <v>369</v>
      </c>
      <c r="C64" s="626" t="s">
        <v>365</v>
      </c>
      <c r="D64" s="480" t="s">
        <v>107</v>
      </c>
      <c r="E64" s="480">
        <v>9</v>
      </c>
      <c r="F64" s="480" t="s">
        <v>697</v>
      </c>
      <c r="G64" s="480">
        <f>48+42+36</f>
        <v>126</v>
      </c>
      <c r="H64" s="480" t="s">
        <v>617</v>
      </c>
      <c r="I64" s="480" t="s">
        <v>695</v>
      </c>
      <c r="J64" s="480" t="s">
        <v>696</v>
      </c>
    </row>
    <row r="65" spans="1:10" s="534" customFormat="1" ht="63">
      <c r="A65" s="402">
        <v>61</v>
      </c>
      <c r="B65" s="484" t="s">
        <v>718</v>
      </c>
      <c r="C65" s="480" t="s">
        <v>727</v>
      </c>
      <c r="D65" s="480" t="s">
        <v>1110</v>
      </c>
      <c r="E65" s="480">
        <v>9</v>
      </c>
      <c r="F65" s="480" t="s">
        <v>790</v>
      </c>
      <c r="G65" s="480">
        <f>12+0+0+0+240</f>
        <v>252</v>
      </c>
      <c r="H65" s="480" t="s">
        <v>617</v>
      </c>
      <c r="I65" s="480" t="s">
        <v>791</v>
      </c>
      <c r="J65" s="480" t="s">
        <v>705</v>
      </c>
    </row>
    <row r="66" spans="1:10" s="534" customFormat="1" ht="42">
      <c r="A66" s="394">
        <v>62</v>
      </c>
      <c r="B66" s="484" t="s">
        <v>640</v>
      </c>
      <c r="C66" s="479" t="s">
        <v>371</v>
      </c>
      <c r="D66" s="480" t="s">
        <v>721</v>
      </c>
      <c r="E66" s="480">
        <v>9</v>
      </c>
      <c r="F66" s="540" t="s">
        <v>372</v>
      </c>
      <c r="G66" s="480">
        <f>60+80+100+80+200</f>
        <v>520</v>
      </c>
      <c r="H66" s="480" t="s">
        <v>617</v>
      </c>
      <c r="I66" s="480" t="s">
        <v>833</v>
      </c>
      <c r="J66" s="480" t="s">
        <v>705</v>
      </c>
    </row>
    <row r="67" spans="1:10" s="534" customFormat="1" ht="42">
      <c r="A67" s="402">
        <v>63</v>
      </c>
      <c r="B67" s="485" t="s">
        <v>661</v>
      </c>
      <c r="C67" s="480" t="s">
        <v>720</v>
      </c>
      <c r="D67" s="535" t="s">
        <v>1117</v>
      </c>
      <c r="E67" s="480">
        <v>10</v>
      </c>
      <c r="F67" s="480" t="s">
        <v>724</v>
      </c>
      <c r="G67" s="480">
        <f>30+30+30+30+30</f>
        <v>150</v>
      </c>
      <c r="H67" s="480" t="s">
        <v>617</v>
      </c>
      <c r="I67" s="480" t="s">
        <v>785</v>
      </c>
      <c r="J67" s="480" t="s">
        <v>698</v>
      </c>
    </row>
    <row r="68" spans="1:10" s="534" customFormat="1" ht="84" customHeight="1">
      <c r="A68" s="394">
        <v>64</v>
      </c>
      <c r="B68" s="485" t="s">
        <v>634</v>
      </c>
      <c r="C68" s="480" t="s">
        <v>733</v>
      </c>
      <c r="D68" s="480" t="s">
        <v>685</v>
      </c>
      <c r="E68" s="480">
        <v>10</v>
      </c>
      <c r="F68" s="479">
        <v>39443</v>
      </c>
      <c r="G68" s="480">
        <f>4+4+4+4</f>
        <v>16</v>
      </c>
      <c r="H68" s="480" t="s">
        <v>617</v>
      </c>
      <c r="I68" s="480" t="s">
        <v>723</v>
      </c>
      <c r="J68" s="480" t="s">
        <v>684</v>
      </c>
    </row>
    <row r="69" spans="1:10" s="534" customFormat="1" ht="84" customHeight="1">
      <c r="A69" s="402">
        <v>65</v>
      </c>
      <c r="B69" s="485" t="s">
        <v>634</v>
      </c>
      <c r="C69" s="480" t="s">
        <v>733</v>
      </c>
      <c r="D69" s="480" t="s">
        <v>722</v>
      </c>
      <c r="E69" s="480">
        <v>10</v>
      </c>
      <c r="F69" s="479">
        <v>39443</v>
      </c>
      <c r="G69" s="480">
        <f>60</f>
        <v>60</v>
      </c>
      <c r="H69" s="480" t="s">
        <v>617</v>
      </c>
      <c r="I69" s="480" t="s">
        <v>723</v>
      </c>
      <c r="J69" s="480" t="s">
        <v>684</v>
      </c>
    </row>
    <row r="70" spans="1:10" s="534" customFormat="1" ht="42">
      <c r="A70" s="394">
        <v>66</v>
      </c>
      <c r="B70" s="485" t="s">
        <v>123</v>
      </c>
      <c r="C70" s="480" t="s">
        <v>126</v>
      </c>
      <c r="D70" s="480" t="s">
        <v>734</v>
      </c>
      <c r="E70" s="480">
        <v>10</v>
      </c>
      <c r="F70" s="479" t="s">
        <v>742</v>
      </c>
      <c r="G70" s="480">
        <f>9*2*4</f>
        <v>72</v>
      </c>
      <c r="H70" s="480" t="s">
        <v>617</v>
      </c>
      <c r="I70" s="480" t="s">
        <v>743</v>
      </c>
      <c r="J70" s="480" t="s">
        <v>740</v>
      </c>
    </row>
    <row r="71" spans="1:10" s="534" customFormat="1" ht="42">
      <c r="A71" s="402">
        <v>67</v>
      </c>
      <c r="B71" s="485" t="s">
        <v>745</v>
      </c>
      <c r="C71" s="480" t="s">
        <v>495</v>
      </c>
      <c r="D71" s="480" t="s">
        <v>688</v>
      </c>
      <c r="E71" s="480">
        <v>10</v>
      </c>
      <c r="F71" s="479">
        <v>39357</v>
      </c>
      <c r="G71" s="480">
        <f>9*2*4</f>
        <v>72</v>
      </c>
      <c r="H71" s="480" t="s">
        <v>617</v>
      </c>
      <c r="I71" s="480" t="s">
        <v>743</v>
      </c>
      <c r="J71" s="480" t="s">
        <v>740</v>
      </c>
    </row>
    <row r="72" spans="1:10" s="534" customFormat="1" ht="42">
      <c r="A72" s="394">
        <v>68</v>
      </c>
      <c r="B72" s="485" t="s">
        <v>746</v>
      </c>
      <c r="C72" s="480" t="s">
        <v>497</v>
      </c>
      <c r="D72" s="480" t="s">
        <v>744</v>
      </c>
      <c r="E72" s="480">
        <v>10</v>
      </c>
      <c r="F72" s="479" t="s">
        <v>747</v>
      </c>
      <c r="G72" s="480">
        <f>9*2*4</f>
        <v>72</v>
      </c>
      <c r="H72" s="480" t="s">
        <v>617</v>
      </c>
      <c r="I72" s="480" t="s">
        <v>743</v>
      </c>
      <c r="J72" s="480" t="s">
        <v>740</v>
      </c>
    </row>
    <row r="73" spans="1:10" s="534" customFormat="1" ht="24.75" customHeight="1">
      <c r="A73" s="402">
        <v>69</v>
      </c>
      <c r="B73" s="485" t="s">
        <v>748</v>
      </c>
      <c r="C73" s="480" t="s">
        <v>496</v>
      </c>
      <c r="D73" s="480" t="s">
        <v>744</v>
      </c>
      <c r="E73" s="480">
        <v>10</v>
      </c>
      <c r="F73" s="479" t="s">
        <v>749</v>
      </c>
      <c r="G73" s="480">
        <f>9*2*4</f>
        <v>72</v>
      </c>
      <c r="H73" s="480" t="s">
        <v>617</v>
      </c>
      <c r="I73" s="480" t="s">
        <v>743</v>
      </c>
      <c r="J73" s="480" t="s">
        <v>740</v>
      </c>
    </row>
    <row r="74" spans="1:10" s="534" customFormat="1" ht="73.5" customHeight="1">
      <c r="A74" s="394">
        <v>70</v>
      </c>
      <c r="B74" s="485" t="s">
        <v>765</v>
      </c>
      <c r="C74" s="480" t="s">
        <v>750</v>
      </c>
      <c r="D74" s="480" t="s">
        <v>751</v>
      </c>
      <c r="E74" s="480">
        <v>10</v>
      </c>
      <c r="F74" s="479">
        <v>39619</v>
      </c>
      <c r="G74" s="480">
        <v>12</v>
      </c>
      <c r="H74" s="480" t="s">
        <v>617</v>
      </c>
      <c r="I74" s="480" t="s">
        <v>770</v>
      </c>
      <c r="J74" s="480" t="s">
        <v>770</v>
      </c>
    </row>
    <row r="75" spans="1:10" s="534" customFormat="1" ht="75" customHeight="1">
      <c r="A75" s="402">
        <v>71</v>
      </c>
      <c r="B75" s="485" t="s">
        <v>765</v>
      </c>
      <c r="C75" s="480" t="s">
        <v>750</v>
      </c>
      <c r="D75" s="480" t="s">
        <v>766</v>
      </c>
      <c r="E75" s="480">
        <v>10</v>
      </c>
      <c r="F75" s="479">
        <v>39619</v>
      </c>
      <c r="G75" s="480">
        <v>12</v>
      </c>
      <c r="H75" s="480" t="s">
        <v>617</v>
      </c>
      <c r="I75" s="480" t="s">
        <v>770</v>
      </c>
      <c r="J75" s="480" t="s">
        <v>770</v>
      </c>
    </row>
    <row r="76" spans="1:10" s="534" customFormat="1" ht="42">
      <c r="A76" s="394">
        <v>72</v>
      </c>
      <c r="B76" s="485" t="s">
        <v>767</v>
      </c>
      <c r="C76" s="480" t="s">
        <v>768</v>
      </c>
      <c r="D76" s="480" t="s">
        <v>1113</v>
      </c>
      <c r="E76" s="480">
        <v>10</v>
      </c>
      <c r="F76" s="479">
        <v>39721</v>
      </c>
      <c r="G76" s="480">
        <v>2</v>
      </c>
      <c r="H76" s="480" t="s">
        <v>617</v>
      </c>
      <c r="I76" s="480" t="s">
        <v>769</v>
      </c>
      <c r="J76" s="480" t="s">
        <v>705</v>
      </c>
    </row>
    <row r="77" spans="1:10" s="534" customFormat="1" ht="42">
      <c r="A77" s="402">
        <v>73</v>
      </c>
      <c r="B77" s="485" t="s">
        <v>767</v>
      </c>
      <c r="C77" s="480" t="s">
        <v>768</v>
      </c>
      <c r="D77" s="480" t="s">
        <v>1114</v>
      </c>
      <c r="E77" s="480">
        <v>10</v>
      </c>
      <c r="F77" s="479">
        <v>39721</v>
      </c>
      <c r="G77" s="480">
        <v>2</v>
      </c>
      <c r="H77" s="480" t="s">
        <v>617</v>
      </c>
      <c r="I77" s="480" t="s">
        <v>769</v>
      </c>
      <c r="J77" s="480" t="s">
        <v>705</v>
      </c>
    </row>
    <row r="78" spans="1:10" s="534" customFormat="1" ht="42">
      <c r="A78" s="394">
        <v>74</v>
      </c>
      <c r="B78" s="530" t="s">
        <v>523</v>
      </c>
      <c r="C78" s="480" t="s">
        <v>1118</v>
      </c>
      <c r="D78" s="480" t="s">
        <v>537</v>
      </c>
      <c r="E78" s="480">
        <v>10</v>
      </c>
      <c r="F78" s="479" t="s">
        <v>522</v>
      </c>
      <c r="G78" s="480">
        <v>42</v>
      </c>
      <c r="H78" s="480" t="s">
        <v>617</v>
      </c>
      <c r="I78" s="480" t="s">
        <v>524</v>
      </c>
      <c r="J78" s="480" t="s">
        <v>693</v>
      </c>
    </row>
    <row r="79" spans="1:10" s="534" customFormat="1" ht="42">
      <c r="A79" s="402">
        <v>75</v>
      </c>
      <c r="B79" s="530" t="s">
        <v>525</v>
      </c>
      <c r="C79" s="480" t="s">
        <v>538</v>
      </c>
      <c r="D79" s="480" t="s">
        <v>545</v>
      </c>
      <c r="E79" s="480">
        <v>10</v>
      </c>
      <c r="F79" s="479" t="s">
        <v>531</v>
      </c>
      <c r="G79" s="480">
        <v>50</v>
      </c>
      <c r="H79" s="480" t="s">
        <v>617</v>
      </c>
      <c r="I79" s="480" t="s">
        <v>526</v>
      </c>
      <c r="J79" s="480" t="s">
        <v>693</v>
      </c>
    </row>
    <row r="80" spans="1:10" s="534" customFormat="1" ht="42">
      <c r="A80" s="394">
        <v>76</v>
      </c>
      <c r="B80" s="530" t="s">
        <v>527</v>
      </c>
      <c r="C80" s="480" t="s">
        <v>539</v>
      </c>
      <c r="D80" s="480" t="s">
        <v>544</v>
      </c>
      <c r="E80" s="480">
        <v>10</v>
      </c>
      <c r="F80" s="479" t="s">
        <v>532</v>
      </c>
      <c r="G80" s="480">
        <v>42</v>
      </c>
      <c r="H80" s="480" t="s">
        <v>617</v>
      </c>
      <c r="I80" s="480" t="s">
        <v>528</v>
      </c>
      <c r="J80" s="480" t="s">
        <v>693</v>
      </c>
    </row>
    <row r="81" spans="1:10" s="534" customFormat="1" ht="42">
      <c r="A81" s="402">
        <v>77</v>
      </c>
      <c r="B81" s="530" t="s">
        <v>529</v>
      </c>
      <c r="C81" s="480" t="s">
        <v>540</v>
      </c>
      <c r="D81" s="480" t="s">
        <v>543</v>
      </c>
      <c r="E81" s="480">
        <v>10</v>
      </c>
      <c r="F81" s="479" t="s">
        <v>533</v>
      </c>
      <c r="G81" s="480">
        <v>24</v>
      </c>
      <c r="H81" s="480" t="s">
        <v>617</v>
      </c>
      <c r="I81" s="480" t="s">
        <v>534</v>
      </c>
      <c r="J81" s="480" t="s">
        <v>693</v>
      </c>
    </row>
    <row r="82" spans="1:10" s="534" customFormat="1" ht="42">
      <c r="A82" s="394">
        <v>78</v>
      </c>
      <c r="B82" s="530" t="s">
        <v>530</v>
      </c>
      <c r="C82" s="480" t="s">
        <v>541</v>
      </c>
      <c r="D82" s="480" t="s">
        <v>542</v>
      </c>
      <c r="E82" s="480">
        <v>10</v>
      </c>
      <c r="F82" s="479" t="s">
        <v>536</v>
      </c>
      <c r="G82" s="480">
        <v>8</v>
      </c>
      <c r="H82" s="480" t="s">
        <v>617</v>
      </c>
      <c r="I82" s="480" t="s">
        <v>535</v>
      </c>
      <c r="J82" s="480" t="s">
        <v>693</v>
      </c>
    </row>
    <row r="83" spans="1:10" s="610" customFormat="1" ht="42">
      <c r="A83" s="402">
        <v>79</v>
      </c>
      <c r="B83" s="561" t="s">
        <v>31</v>
      </c>
      <c r="C83" s="394" t="s">
        <v>1200</v>
      </c>
      <c r="D83" s="395" t="s">
        <v>1216</v>
      </c>
      <c r="E83" s="394">
        <v>11</v>
      </c>
      <c r="F83" s="567" t="s">
        <v>1230</v>
      </c>
      <c r="G83" s="394">
        <v>132</v>
      </c>
      <c r="H83" s="394" t="s">
        <v>617</v>
      </c>
      <c r="I83" s="395" t="s">
        <v>375</v>
      </c>
      <c r="J83" s="395" t="s">
        <v>233</v>
      </c>
    </row>
    <row r="84" spans="1:10" s="610" customFormat="1" ht="74.25" customHeight="1">
      <c r="A84" s="394">
        <v>80</v>
      </c>
      <c r="B84" s="547" t="s">
        <v>2</v>
      </c>
      <c r="C84" s="550" t="s">
        <v>1174</v>
      </c>
      <c r="D84" s="600" t="s">
        <v>1142</v>
      </c>
      <c r="E84" s="548">
        <v>11</v>
      </c>
      <c r="F84" s="551" t="s">
        <v>374</v>
      </c>
      <c r="G84" s="550">
        <v>1</v>
      </c>
      <c r="H84" s="394" t="s">
        <v>617</v>
      </c>
      <c r="I84" s="600" t="s">
        <v>38</v>
      </c>
      <c r="J84" s="600" t="s">
        <v>38</v>
      </c>
    </row>
    <row r="85" spans="1:10" s="610" customFormat="1" ht="81" customHeight="1">
      <c r="A85" s="402">
        <v>81</v>
      </c>
      <c r="B85" s="547" t="s">
        <v>752</v>
      </c>
      <c r="C85" s="550" t="s">
        <v>1175</v>
      </c>
      <c r="D85" s="600" t="s">
        <v>1206</v>
      </c>
      <c r="E85" s="548">
        <v>11</v>
      </c>
      <c r="F85" s="556">
        <v>39392</v>
      </c>
      <c r="G85" s="550">
        <v>1</v>
      </c>
      <c r="H85" s="394">
        <v>30</v>
      </c>
      <c r="I85" s="600" t="s">
        <v>39</v>
      </c>
      <c r="J85" s="600" t="s">
        <v>39</v>
      </c>
    </row>
    <row r="86" spans="1:10" s="610" customFormat="1" ht="124.5" customHeight="1">
      <c r="A86" s="394">
        <v>82</v>
      </c>
      <c r="B86" s="547" t="s">
        <v>4</v>
      </c>
      <c r="C86" s="550" t="s">
        <v>1176</v>
      </c>
      <c r="D86" s="600" t="s">
        <v>1207</v>
      </c>
      <c r="E86" s="548">
        <v>11</v>
      </c>
      <c r="F86" s="556">
        <v>39407</v>
      </c>
      <c r="G86" s="550">
        <v>6</v>
      </c>
      <c r="H86" s="394" t="s">
        <v>617</v>
      </c>
      <c r="I86" s="600" t="s">
        <v>40</v>
      </c>
      <c r="J86" s="600" t="s">
        <v>40</v>
      </c>
    </row>
    <row r="87" spans="1:10" s="610" customFormat="1" ht="42">
      <c r="A87" s="402">
        <v>83</v>
      </c>
      <c r="B87" s="547" t="s">
        <v>1</v>
      </c>
      <c r="C87" s="550" t="s">
        <v>1177</v>
      </c>
      <c r="D87" s="600" t="s">
        <v>1142</v>
      </c>
      <c r="E87" s="548">
        <v>11</v>
      </c>
      <c r="F87" s="556" t="s">
        <v>89</v>
      </c>
      <c r="G87" s="550">
        <v>6</v>
      </c>
      <c r="H87" s="394" t="s">
        <v>617</v>
      </c>
      <c r="I87" s="600" t="s">
        <v>376</v>
      </c>
      <c r="J87" s="600" t="s">
        <v>376</v>
      </c>
    </row>
    <row r="88" spans="1:10" s="610" customFormat="1" ht="42">
      <c r="A88" s="394">
        <v>84</v>
      </c>
      <c r="B88" s="547" t="s">
        <v>5</v>
      </c>
      <c r="C88" s="550" t="s">
        <v>1178</v>
      </c>
      <c r="D88" s="600" t="s">
        <v>1142</v>
      </c>
      <c r="E88" s="548">
        <v>11</v>
      </c>
      <c r="F88" s="556" t="s">
        <v>90</v>
      </c>
      <c r="G88" s="550">
        <v>1</v>
      </c>
      <c r="H88" s="394">
        <v>50</v>
      </c>
      <c r="I88" s="600" t="s">
        <v>42</v>
      </c>
      <c r="J88" s="600" t="s">
        <v>42</v>
      </c>
    </row>
    <row r="89" spans="1:10" s="610" customFormat="1" ht="105">
      <c r="A89" s="402">
        <v>85</v>
      </c>
      <c r="B89" s="547" t="s">
        <v>6</v>
      </c>
      <c r="C89" s="550" t="s">
        <v>1179</v>
      </c>
      <c r="D89" s="600" t="s">
        <v>1142</v>
      </c>
      <c r="E89" s="548">
        <v>11</v>
      </c>
      <c r="F89" s="556">
        <v>39431</v>
      </c>
      <c r="G89" s="550">
        <v>6</v>
      </c>
      <c r="H89" s="394" t="s">
        <v>617</v>
      </c>
      <c r="I89" s="600" t="s">
        <v>43</v>
      </c>
      <c r="J89" s="600" t="s">
        <v>43</v>
      </c>
    </row>
    <row r="90" spans="1:10" s="610" customFormat="1" ht="63">
      <c r="A90" s="394">
        <v>86</v>
      </c>
      <c r="B90" s="547" t="s">
        <v>7</v>
      </c>
      <c r="C90" s="550" t="s">
        <v>1180</v>
      </c>
      <c r="D90" s="600" t="s">
        <v>1142</v>
      </c>
      <c r="E90" s="548">
        <v>11</v>
      </c>
      <c r="F90" s="556">
        <v>39466</v>
      </c>
      <c r="G90" s="550">
        <v>2</v>
      </c>
      <c r="H90" s="394">
        <v>30</v>
      </c>
      <c r="I90" s="600" t="s">
        <v>44</v>
      </c>
      <c r="J90" s="600" t="s">
        <v>44</v>
      </c>
    </row>
    <row r="91" spans="1:10" s="610" customFormat="1" ht="168">
      <c r="A91" s="402">
        <v>87</v>
      </c>
      <c r="B91" s="547" t="s">
        <v>8</v>
      </c>
      <c r="C91" s="550" t="s">
        <v>1181</v>
      </c>
      <c r="D91" s="600" t="s">
        <v>1208</v>
      </c>
      <c r="E91" s="548">
        <v>11</v>
      </c>
      <c r="F91" s="556">
        <v>39468</v>
      </c>
      <c r="G91" s="550">
        <v>1</v>
      </c>
      <c r="H91" s="394">
        <v>30</v>
      </c>
      <c r="I91" s="600" t="s">
        <v>45</v>
      </c>
      <c r="J91" s="600" t="s">
        <v>45</v>
      </c>
    </row>
    <row r="92" spans="1:10" s="610" customFormat="1" ht="84">
      <c r="A92" s="394">
        <v>88</v>
      </c>
      <c r="B92" s="547" t="s">
        <v>9</v>
      </c>
      <c r="C92" s="550" t="s">
        <v>1182</v>
      </c>
      <c r="D92" s="600" t="s">
        <v>685</v>
      </c>
      <c r="E92" s="548">
        <v>11</v>
      </c>
      <c r="F92" s="556" t="s">
        <v>91</v>
      </c>
      <c r="G92" s="550">
        <v>6</v>
      </c>
      <c r="H92" s="394" t="s">
        <v>617</v>
      </c>
      <c r="I92" s="600" t="s">
        <v>46</v>
      </c>
      <c r="J92" s="600" t="s">
        <v>46</v>
      </c>
    </row>
    <row r="93" spans="1:10" s="610" customFormat="1" ht="63">
      <c r="A93" s="402">
        <v>89</v>
      </c>
      <c r="B93" s="547" t="s">
        <v>10</v>
      </c>
      <c r="C93" s="550" t="s">
        <v>1183</v>
      </c>
      <c r="D93" s="600" t="s">
        <v>1209</v>
      </c>
      <c r="E93" s="548">
        <v>11</v>
      </c>
      <c r="F93" s="556">
        <v>39479</v>
      </c>
      <c r="G93" s="550">
        <v>3</v>
      </c>
      <c r="H93" s="394" t="s">
        <v>617</v>
      </c>
      <c r="I93" s="600" t="s">
        <v>377</v>
      </c>
      <c r="J93" s="600" t="s">
        <v>377</v>
      </c>
    </row>
    <row r="94" spans="1:10" s="610" customFormat="1" ht="63">
      <c r="A94" s="394">
        <v>90</v>
      </c>
      <c r="B94" s="547" t="s">
        <v>11</v>
      </c>
      <c r="C94" s="550" t="s">
        <v>1184</v>
      </c>
      <c r="D94" s="600" t="s">
        <v>713</v>
      </c>
      <c r="E94" s="548">
        <v>11</v>
      </c>
      <c r="F94" s="556">
        <v>39479</v>
      </c>
      <c r="G94" s="550">
        <v>2</v>
      </c>
      <c r="H94" s="394" t="s">
        <v>617</v>
      </c>
      <c r="I94" s="600" t="s">
        <v>47</v>
      </c>
      <c r="J94" s="600" t="s">
        <v>47</v>
      </c>
    </row>
    <row r="95" spans="1:10" s="610" customFormat="1" ht="105">
      <c r="A95" s="402">
        <v>91</v>
      </c>
      <c r="B95" s="547" t="s">
        <v>12</v>
      </c>
      <c r="C95" s="550" t="s">
        <v>1185</v>
      </c>
      <c r="D95" s="600" t="s">
        <v>1210</v>
      </c>
      <c r="E95" s="548">
        <v>11</v>
      </c>
      <c r="F95" s="556">
        <v>39503</v>
      </c>
      <c r="G95" s="550">
        <v>2</v>
      </c>
      <c r="H95" s="394" t="s">
        <v>617</v>
      </c>
      <c r="I95" s="600" t="s">
        <v>48</v>
      </c>
      <c r="J95" s="600" t="s">
        <v>48</v>
      </c>
    </row>
    <row r="96" spans="1:10" s="610" customFormat="1" ht="105">
      <c r="A96" s="394">
        <v>92</v>
      </c>
      <c r="B96" s="557" t="s">
        <v>13</v>
      </c>
      <c r="C96" s="558" t="s">
        <v>1185</v>
      </c>
      <c r="D96" s="601" t="s">
        <v>1210</v>
      </c>
      <c r="E96" s="548">
        <v>11</v>
      </c>
      <c r="F96" s="559">
        <v>39504</v>
      </c>
      <c r="G96" s="550">
        <v>6</v>
      </c>
      <c r="H96" s="394" t="s">
        <v>617</v>
      </c>
      <c r="I96" s="603" t="s">
        <v>48</v>
      </c>
      <c r="J96" s="603" t="s">
        <v>48</v>
      </c>
    </row>
    <row r="97" spans="1:10" s="610" customFormat="1" ht="63">
      <c r="A97" s="402">
        <v>93</v>
      </c>
      <c r="B97" s="560" t="s">
        <v>1</v>
      </c>
      <c r="C97" s="558" t="s">
        <v>1186</v>
      </c>
      <c r="D97" s="600" t="s">
        <v>1142</v>
      </c>
      <c r="E97" s="548">
        <v>11</v>
      </c>
      <c r="F97" s="559" t="s">
        <v>1226</v>
      </c>
      <c r="G97" s="550">
        <v>12</v>
      </c>
      <c r="H97" s="394" t="s">
        <v>617</v>
      </c>
      <c r="I97" s="603" t="s">
        <v>49</v>
      </c>
      <c r="J97" s="603" t="s">
        <v>49</v>
      </c>
    </row>
    <row r="98" spans="1:10" s="610" customFormat="1" ht="84">
      <c r="A98" s="394">
        <v>94</v>
      </c>
      <c r="B98" s="547" t="s">
        <v>14</v>
      </c>
      <c r="C98" s="550" t="s">
        <v>1187</v>
      </c>
      <c r="D98" s="600" t="s">
        <v>1211</v>
      </c>
      <c r="E98" s="548">
        <v>11</v>
      </c>
      <c r="F98" s="556" t="s">
        <v>92</v>
      </c>
      <c r="G98" s="550">
        <v>3</v>
      </c>
      <c r="H98" s="394">
        <v>30</v>
      </c>
      <c r="I98" s="600" t="s">
        <v>50</v>
      </c>
      <c r="J98" s="600" t="s">
        <v>50</v>
      </c>
    </row>
    <row r="99" spans="1:10" s="610" customFormat="1" ht="63">
      <c r="A99" s="402">
        <v>95</v>
      </c>
      <c r="B99" s="547" t="s">
        <v>15</v>
      </c>
      <c r="C99" s="550" t="s">
        <v>1187</v>
      </c>
      <c r="D99" s="600" t="s">
        <v>713</v>
      </c>
      <c r="E99" s="548">
        <v>11</v>
      </c>
      <c r="F99" s="559" t="s">
        <v>1226</v>
      </c>
      <c r="G99" s="550">
        <v>3</v>
      </c>
      <c r="H99" s="394" t="s">
        <v>617</v>
      </c>
      <c r="I99" s="600" t="s">
        <v>51</v>
      </c>
      <c r="J99" s="600" t="s">
        <v>51</v>
      </c>
    </row>
    <row r="100" spans="1:10" s="610" customFormat="1" ht="105">
      <c r="A100" s="394">
        <v>96</v>
      </c>
      <c r="B100" s="547" t="s">
        <v>17</v>
      </c>
      <c r="C100" s="550" t="s">
        <v>1188</v>
      </c>
      <c r="D100" s="600" t="s">
        <v>713</v>
      </c>
      <c r="E100" s="548">
        <v>11</v>
      </c>
      <c r="F100" s="556">
        <v>39531</v>
      </c>
      <c r="G100" s="550">
        <v>3</v>
      </c>
      <c r="H100" s="394" t="s">
        <v>617</v>
      </c>
      <c r="I100" s="600" t="s">
        <v>52</v>
      </c>
      <c r="J100" s="600" t="s">
        <v>52</v>
      </c>
    </row>
    <row r="101" spans="1:10" s="610" customFormat="1" ht="84">
      <c r="A101" s="402">
        <v>97</v>
      </c>
      <c r="B101" s="547" t="s">
        <v>18</v>
      </c>
      <c r="C101" s="550" t="s">
        <v>1189</v>
      </c>
      <c r="D101" s="600" t="s">
        <v>713</v>
      </c>
      <c r="E101" s="548">
        <v>11</v>
      </c>
      <c r="F101" s="556">
        <v>39515</v>
      </c>
      <c r="G101" s="550">
        <v>6</v>
      </c>
      <c r="H101" s="394" t="s">
        <v>617</v>
      </c>
      <c r="I101" s="600" t="s">
        <v>46</v>
      </c>
      <c r="J101" s="600" t="s">
        <v>46</v>
      </c>
    </row>
    <row r="102" spans="1:10" s="610" customFormat="1" ht="105">
      <c r="A102" s="394">
        <v>98</v>
      </c>
      <c r="B102" s="547" t="s">
        <v>19</v>
      </c>
      <c r="C102" s="550" t="s">
        <v>1190</v>
      </c>
      <c r="D102" s="600" t="s">
        <v>1212</v>
      </c>
      <c r="E102" s="548">
        <v>11</v>
      </c>
      <c r="F102" s="556" t="s">
        <v>94</v>
      </c>
      <c r="G102" s="550">
        <v>15</v>
      </c>
      <c r="H102" s="394" t="s">
        <v>617</v>
      </c>
      <c r="I102" s="600" t="s">
        <v>53</v>
      </c>
      <c r="J102" s="600" t="s">
        <v>53</v>
      </c>
    </row>
    <row r="103" spans="1:10" s="610" customFormat="1" ht="42">
      <c r="A103" s="402">
        <v>99</v>
      </c>
      <c r="B103" s="552" t="s">
        <v>20</v>
      </c>
      <c r="C103" s="550" t="s">
        <v>1191</v>
      </c>
      <c r="D103" s="600" t="s">
        <v>1142</v>
      </c>
      <c r="E103" s="548">
        <v>11</v>
      </c>
      <c r="F103" s="556">
        <v>39569</v>
      </c>
      <c r="G103" s="550">
        <v>3</v>
      </c>
      <c r="H103" s="394" t="s">
        <v>617</v>
      </c>
      <c r="I103" s="600" t="s">
        <v>54</v>
      </c>
      <c r="J103" s="600" t="s">
        <v>54</v>
      </c>
    </row>
    <row r="104" spans="1:10" s="610" customFormat="1" ht="105">
      <c r="A104" s="394">
        <v>100</v>
      </c>
      <c r="B104" s="552" t="s">
        <v>21</v>
      </c>
      <c r="C104" s="550" t="s">
        <v>1192</v>
      </c>
      <c r="D104" s="600" t="s">
        <v>1213</v>
      </c>
      <c r="E104" s="548">
        <v>11</v>
      </c>
      <c r="F104" s="556" t="s">
        <v>1227</v>
      </c>
      <c r="G104" s="550">
        <v>6</v>
      </c>
      <c r="H104" s="394" t="s">
        <v>617</v>
      </c>
      <c r="I104" s="600" t="s">
        <v>55</v>
      </c>
      <c r="J104" s="600" t="s">
        <v>55</v>
      </c>
    </row>
    <row r="105" spans="1:10" s="610" customFormat="1" ht="105">
      <c r="A105" s="402">
        <v>101</v>
      </c>
      <c r="B105" s="552" t="s">
        <v>22</v>
      </c>
      <c r="C105" s="550" t="s">
        <v>1193</v>
      </c>
      <c r="D105" s="600" t="s">
        <v>1214</v>
      </c>
      <c r="E105" s="548">
        <v>11</v>
      </c>
      <c r="F105" s="556">
        <v>39534</v>
      </c>
      <c r="G105" s="550">
        <v>6</v>
      </c>
      <c r="H105" s="394" t="s">
        <v>617</v>
      </c>
      <c r="I105" s="600" t="s">
        <v>56</v>
      </c>
      <c r="J105" s="600" t="s">
        <v>56</v>
      </c>
    </row>
    <row r="106" spans="1:10" s="610" customFormat="1" ht="147">
      <c r="A106" s="394">
        <v>102</v>
      </c>
      <c r="B106" s="552" t="s">
        <v>434</v>
      </c>
      <c r="C106" s="550" t="s">
        <v>1194</v>
      </c>
      <c r="D106" s="600" t="s">
        <v>713</v>
      </c>
      <c r="E106" s="548">
        <v>11</v>
      </c>
      <c r="F106" s="556">
        <v>39570</v>
      </c>
      <c r="G106" s="550">
        <v>3</v>
      </c>
      <c r="H106" s="394">
        <v>30</v>
      </c>
      <c r="I106" s="600" t="s">
        <v>57</v>
      </c>
      <c r="J106" s="600" t="s">
        <v>57</v>
      </c>
    </row>
    <row r="107" spans="1:10" s="610" customFormat="1" ht="42">
      <c r="A107" s="402">
        <v>103</v>
      </c>
      <c r="B107" s="552" t="s">
        <v>24</v>
      </c>
      <c r="C107" s="550" t="s">
        <v>1195</v>
      </c>
      <c r="D107" s="600" t="s">
        <v>1142</v>
      </c>
      <c r="E107" s="548">
        <v>11</v>
      </c>
      <c r="F107" s="556">
        <v>39543</v>
      </c>
      <c r="G107" s="550">
        <v>3</v>
      </c>
      <c r="H107" s="394" t="s">
        <v>617</v>
      </c>
      <c r="I107" s="600" t="s">
        <v>58</v>
      </c>
      <c r="J107" s="600" t="s">
        <v>58</v>
      </c>
    </row>
    <row r="108" spans="1:10" s="610" customFormat="1" ht="84">
      <c r="A108" s="394">
        <v>104</v>
      </c>
      <c r="B108" s="552" t="s">
        <v>25</v>
      </c>
      <c r="C108" s="550" t="s">
        <v>1196</v>
      </c>
      <c r="D108" s="600" t="s">
        <v>1211</v>
      </c>
      <c r="E108" s="548">
        <v>11</v>
      </c>
      <c r="F108" s="556" t="s">
        <v>1228</v>
      </c>
      <c r="G108" s="550">
        <v>7</v>
      </c>
      <c r="H108" s="394">
        <v>30</v>
      </c>
      <c r="I108" s="600" t="s">
        <v>50</v>
      </c>
      <c r="J108" s="600" t="s">
        <v>50</v>
      </c>
    </row>
    <row r="109" spans="1:10" s="610" customFormat="1" ht="42">
      <c r="A109" s="402">
        <v>105</v>
      </c>
      <c r="B109" s="552" t="s">
        <v>26</v>
      </c>
      <c r="C109" s="550" t="s">
        <v>1197</v>
      </c>
      <c r="D109" s="600" t="s">
        <v>722</v>
      </c>
      <c r="E109" s="548">
        <v>11</v>
      </c>
      <c r="F109" s="556" t="s">
        <v>756</v>
      </c>
      <c r="G109" s="550">
        <v>6</v>
      </c>
      <c r="H109" s="394" t="s">
        <v>617</v>
      </c>
      <c r="I109" s="600" t="s">
        <v>59</v>
      </c>
      <c r="J109" s="600" t="s">
        <v>59</v>
      </c>
    </row>
    <row r="110" spans="1:10" s="610" customFormat="1" ht="63">
      <c r="A110" s="394">
        <v>106</v>
      </c>
      <c r="B110" s="552" t="s">
        <v>15</v>
      </c>
      <c r="C110" s="550" t="s">
        <v>1198</v>
      </c>
      <c r="D110" s="600" t="s">
        <v>1142</v>
      </c>
      <c r="E110" s="548">
        <v>11</v>
      </c>
      <c r="F110" s="556">
        <v>39562</v>
      </c>
      <c r="G110" s="550">
        <v>3</v>
      </c>
      <c r="H110" s="394" t="s">
        <v>617</v>
      </c>
      <c r="I110" s="600" t="s">
        <v>60</v>
      </c>
      <c r="J110" s="600" t="s">
        <v>60</v>
      </c>
    </row>
    <row r="111" spans="1:10" s="610" customFormat="1" ht="42">
      <c r="A111" s="402">
        <v>107</v>
      </c>
      <c r="B111" s="552" t="s">
        <v>27</v>
      </c>
      <c r="C111" s="550" t="s">
        <v>1199</v>
      </c>
      <c r="D111" s="600" t="s">
        <v>1211</v>
      </c>
      <c r="E111" s="548">
        <v>11</v>
      </c>
      <c r="F111" s="556">
        <v>39582</v>
      </c>
      <c r="G111" s="550">
        <v>1</v>
      </c>
      <c r="H111" s="394">
        <v>30</v>
      </c>
      <c r="I111" s="600" t="s">
        <v>61</v>
      </c>
      <c r="J111" s="600" t="s">
        <v>61</v>
      </c>
    </row>
    <row r="112" spans="1:10" s="610" customFormat="1" ht="63">
      <c r="A112" s="394">
        <v>108</v>
      </c>
      <c r="B112" s="552" t="s">
        <v>28</v>
      </c>
      <c r="C112" s="550" t="s">
        <v>381</v>
      </c>
      <c r="D112" s="600" t="s">
        <v>1142</v>
      </c>
      <c r="E112" s="548">
        <v>11</v>
      </c>
      <c r="F112" s="556">
        <v>39596</v>
      </c>
      <c r="G112" s="550">
        <v>12</v>
      </c>
      <c r="H112" s="394" t="s">
        <v>617</v>
      </c>
      <c r="I112" s="600" t="s">
        <v>373</v>
      </c>
      <c r="J112" s="600" t="s">
        <v>373</v>
      </c>
    </row>
    <row r="113" spans="1:10" s="610" customFormat="1" ht="84">
      <c r="A113" s="402">
        <v>109</v>
      </c>
      <c r="B113" s="552" t="s">
        <v>29</v>
      </c>
      <c r="C113" s="550" t="s">
        <v>380</v>
      </c>
      <c r="D113" s="600" t="s">
        <v>694</v>
      </c>
      <c r="E113" s="548">
        <v>11</v>
      </c>
      <c r="F113" s="556" t="s">
        <v>1229</v>
      </c>
      <c r="G113" s="550">
        <v>24</v>
      </c>
      <c r="H113" s="394" t="s">
        <v>617</v>
      </c>
      <c r="I113" s="600" t="s">
        <v>62</v>
      </c>
      <c r="J113" s="600" t="s">
        <v>62</v>
      </c>
    </row>
    <row r="114" spans="1:10" s="610" customFormat="1" ht="231">
      <c r="A114" s="394">
        <v>110</v>
      </c>
      <c r="B114" s="552" t="s">
        <v>30</v>
      </c>
      <c r="C114" s="550" t="s">
        <v>379</v>
      </c>
      <c r="D114" s="600" t="s">
        <v>1215</v>
      </c>
      <c r="E114" s="548">
        <v>11</v>
      </c>
      <c r="F114" s="556">
        <v>39589</v>
      </c>
      <c r="G114" s="550">
        <v>3</v>
      </c>
      <c r="H114" s="394" t="s">
        <v>617</v>
      </c>
      <c r="I114" s="600" t="s">
        <v>63</v>
      </c>
      <c r="J114" s="600" t="s">
        <v>378</v>
      </c>
    </row>
    <row r="115" spans="1:10" s="610" customFormat="1" ht="63">
      <c r="A115" s="402">
        <v>111</v>
      </c>
      <c r="B115" s="627" t="s">
        <v>382</v>
      </c>
      <c r="C115" s="628" t="s">
        <v>386</v>
      </c>
      <c r="D115" s="629" t="s">
        <v>385</v>
      </c>
      <c r="E115" s="625">
        <v>11</v>
      </c>
      <c r="F115" s="630">
        <v>39715</v>
      </c>
      <c r="G115" s="628">
        <v>3</v>
      </c>
      <c r="H115" s="480" t="s">
        <v>617</v>
      </c>
      <c r="I115" s="629" t="s">
        <v>384</v>
      </c>
      <c r="J115" s="629" t="s">
        <v>383</v>
      </c>
    </row>
    <row r="116" spans="1:10" s="610" customFormat="1" ht="63">
      <c r="A116" s="394">
        <v>112</v>
      </c>
      <c r="B116" s="627" t="s">
        <v>387</v>
      </c>
      <c r="C116" s="628" t="s">
        <v>390</v>
      </c>
      <c r="D116" s="629" t="s">
        <v>714</v>
      </c>
      <c r="E116" s="625">
        <v>11</v>
      </c>
      <c r="F116" s="630">
        <v>39719</v>
      </c>
      <c r="G116" s="628">
        <v>1</v>
      </c>
      <c r="H116" s="480">
        <v>30</v>
      </c>
      <c r="I116" s="629" t="s">
        <v>388</v>
      </c>
      <c r="J116" s="629" t="s">
        <v>389</v>
      </c>
    </row>
    <row r="117" spans="1:10" s="610" customFormat="1" ht="147">
      <c r="A117" s="402">
        <v>113</v>
      </c>
      <c r="B117" s="627" t="s">
        <v>391</v>
      </c>
      <c r="C117" s="628" t="s">
        <v>394</v>
      </c>
      <c r="D117" s="629" t="s">
        <v>714</v>
      </c>
      <c r="E117" s="625">
        <v>11</v>
      </c>
      <c r="F117" s="630">
        <v>39714</v>
      </c>
      <c r="G117" s="628">
        <v>3</v>
      </c>
      <c r="H117" s="480">
        <v>30</v>
      </c>
      <c r="I117" s="629" t="s">
        <v>392</v>
      </c>
      <c r="J117" s="629" t="s">
        <v>393</v>
      </c>
    </row>
    <row r="118" spans="1:10" s="610" customFormat="1" ht="63">
      <c r="A118" s="394">
        <v>114</v>
      </c>
      <c r="B118" s="627" t="s">
        <v>395</v>
      </c>
      <c r="C118" s="628" t="s">
        <v>397</v>
      </c>
      <c r="D118" s="629" t="s">
        <v>398</v>
      </c>
      <c r="E118" s="625">
        <v>11</v>
      </c>
      <c r="F118" s="630">
        <v>39700</v>
      </c>
      <c r="G118" s="628">
        <v>1</v>
      </c>
      <c r="H118" s="480">
        <v>30</v>
      </c>
      <c r="I118" s="629" t="s">
        <v>399</v>
      </c>
      <c r="J118" s="629" t="s">
        <v>396</v>
      </c>
    </row>
    <row r="119" spans="1:10" s="610" customFormat="1" ht="42">
      <c r="A119" s="402">
        <v>115</v>
      </c>
      <c r="B119" s="627" t="s">
        <v>400</v>
      </c>
      <c r="C119" s="628" t="s">
        <v>617</v>
      </c>
      <c r="D119" s="629" t="s">
        <v>418</v>
      </c>
      <c r="E119" s="625">
        <v>11</v>
      </c>
      <c r="F119" s="630" t="s">
        <v>617</v>
      </c>
      <c r="G119" s="628">
        <v>3</v>
      </c>
      <c r="H119" s="480" t="s">
        <v>617</v>
      </c>
      <c r="I119" s="629" t="s">
        <v>402</v>
      </c>
      <c r="J119" s="629" t="s">
        <v>401</v>
      </c>
    </row>
    <row r="120" spans="1:10" s="610" customFormat="1" ht="63">
      <c r="A120" s="394">
        <v>116</v>
      </c>
      <c r="B120" s="627" t="s">
        <v>403</v>
      </c>
      <c r="C120" s="628" t="s">
        <v>406</v>
      </c>
      <c r="D120" s="629" t="s">
        <v>1211</v>
      </c>
      <c r="E120" s="625">
        <v>11</v>
      </c>
      <c r="F120" s="630">
        <v>39687</v>
      </c>
      <c r="G120" s="628">
        <v>3</v>
      </c>
      <c r="H120" s="480" t="s">
        <v>617</v>
      </c>
      <c r="I120" s="629" t="s">
        <v>405</v>
      </c>
      <c r="J120" s="629" t="s">
        <v>404</v>
      </c>
    </row>
    <row r="121" spans="1:10" s="610" customFormat="1" ht="63">
      <c r="A121" s="402">
        <v>117</v>
      </c>
      <c r="B121" s="627" t="s">
        <v>407</v>
      </c>
      <c r="C121" s="628" t="s">
        <v>617</v>
      </c>
      <c r="D121" s="629" t="s">
        <v>418</v>
      </c>
      <c r="E121" s="625">
        <v>11</v>
      </c>
      <c r="F121" s="630">
        <v>39682</v>
      </c>
      <c r="G121" s="628">
        <v>8</v>
      </c>
      <c r="H121" s="480" t="s">
        <v>617</v>
      </c>
      <c r="I121" s="629" t="s">
        <v>409</v>
      </c>
      <c r="J121" s="629" t="s">
        <v>408</v>
      </c>
    </row>
    <row r="122" spans="1:10" s="610" customFormat="1" ht="147">
      <c r="A122" s="394">
        <v>118</v>
      </c>
      <c r="B122" s="627" t="s">
        <v>410</v>
      </c>
      <c r="C122" s="628" t="s">
        <v>414</v>
      </c>
      <c r="D122" s="629" t="s">
        <v>385</v>
      </c>
      <c r="E122" s="625">
        <v>11</v>
      </c>
      <c r="F122" s="630">
        <v>39679</v>
      </c>
      <c r="G122" s="628">
        <v>1</v>
      </c>
      <c r="H122" s="480" t="s">
        <v>617</v>
      </c>
      <c r="I122" s="629" t="s">
        <v>412</v>
      </c>
      <c r="J122" s="629" t="s">
        <v>411</v>
      </c>
    </row>
    <row r="123" spans="1:10" s="610" customFormat="1" ht="147">
      <c r="A123" s="402">
        <v>119</v>
      </c>
      <c r="B123" s="627" t="s">
        <v>410</v>
      </c>
      <c r="C123" s="628" t="s">
        <v>414</v>
      </c>
      <c r="D123" s="629" t="s">
        <v>413</v>
      </c>
      <c r="E123" s="625">
        <v>11</v>
      </c>
      <c r="F123" s="630">
        <v>39679</v>
      </c>
      <c r="G123" s="628">
        <v>1</v>
      </c>
      <c r="H123" s="480">
        <v>30</v>
      </c>
      <c r="I123" s="629" t="s">
        <v>412</v>
      </c>
      <c r="J123" s="629" t="s">
        <v>411</v>
      </c>
    </row>
    <row r="124" spans="1:10" s="610" customFormat="1" ht="147">
      <c r="A124" s="394">
        <v>120</v>
      </c>
      <c r="B124" s="627" t="s">
        <v>410</v>
      </c>
      <c r="C124" s="628" t="s">
        <v>414</v>
      </c>
      <c r="D124" s="629" t="s">
        <v>418</v>
      </c>
      <c r="E124" s="625">
        <v>11</v>
      </c>
      <c r="F124" s="630">
        <v>39679</v>
      </c>
      <c r="G124" s="628">
        <v>2</v>
      </c>
      <c r="H124" s="480" t="s">
        <v>617</v>
      </c>
      <c r="I124" s="629" t="s">
        <v>412</v>
      </c>
      <c r="J124" s="629" t="s">
        <v>411</v>
      </c>
    </row>
    <row r="125" spans="1:10" s="610" customFormat="1" ht="42">
      <c r="A125" s="402">
        <v>121</v>
      </c>
      <c r="B125" s="627" t="s">
        <v>415</v>
      </c>
      <c r="C125" s="628" t="s">
        <v>617</v>
      </c>
      <c r="D125" s="629" t="s">
        <v>714</v>
      </c>
      <c r="E125" s="625">
        <v>11</v>
      </c>
      <c r="F125" s="630">
        <v>39673</v>
      </c>
      <c r="G125" s="628">
        <v>6</v>
      </c>
      <c r="H125" s="480" t="s">
        <v>617</v>
      </c>
      <c r="I125" s="629" t="s">
        <v>417</v>
      </c>
      <c r="J125" s="629" t="s">
        <v>416</v>
      </c>
    </row>
    <row r="126" spans="1:10" s="610" customFormat="1" ht="84">
      <c r="A126" s="394">
        <v>122</v>
      </c>
      <c r="B126" s="627" t="s">
        <v>421</v>
      </c>
      <c r="C126" s="628" t="s">
        <v>422</v>
      </c>
      <c r="D126" s="629" t="s">
        <v>232</v>
      </c>
      <c r="E126" s="625">
        <v>11</v>
      </c>
      <c r="F126" s="630">
        <v>39678</v>
      </c>
      <c r="G126" s="628">
        <v>6</v>
      </c>
      <c r="H126" s="480" t="s">
        <v>617</v>
      </c>
      <c r="I126" s="629" t="s">
        <v>420</v>
      </c>
      <c r="J126" s="629" t="s">
        <v>419</v>
      </c>
    </row>
    <row r="127" spans="1:10" s="610" customFormat="1" ht="42">
      <c r="A127" s="402">
        <v>123</v>
      </c>
      <c r="B127" s="627" t="s">
        <v>423</v>
      </c>
      <c r="C127" s="628" t="s">
        <v>424</v>
      </c>
      <c r="D127" s="629" t="s">
        <v>713</v>
      </c>
      <c r="E127" s="625">
        <v>11</v>
      </c>
      <c r="F127" s="630">
        <v>39658</v>
      </c>
      <c r="G127" s="628">
        <v>3</v>
      </c>
      <c r="H127" s="480" t="s">
        <v>617</v>
      </c>
      <c r="I127" s="629" t="s">
        <v>425</v>
      </c>
      <c r="J127" s="629" t="s">
        <v>693</v>
      </c>
    </row>
    <row r="128" spans="1:10" s="610" customFormat="1" ht="84">
      <c r="A128" s="394">
        <v>124</v>
      </c>
      <c r="B128" s="627" t="s">
        <v>426</v>
      </c>
      <c r="C128" s="628" t="s">
        <v>430</v>
      </c>
      <c r="D128" s="629" t="s">
        <v>427</v>
      </c>
      <c r="E128" s="625">
        <v>11</v>
      </c>
      <c r="F128" s="630">
        <v>39657</v>
      </c>
      <c r="G128" s="628">
        <v>1</v>
      </c>
      <c r="H128" s="480" t="s">
        <v>617</v>
      </c>
      <c r="I128" s="629" t="s">
        <v>429</v>
      </c>
      <c r="J128" s="629" t="s">
        <v>428</v>
      </c>
    </row>
    <row r="129" spans="1:10" s="610" customFormat="1" ht="168">
      <c r="A129" s="402">
        <v>125</v>
      </c>
      <c r="B129" s="627" t="s">
        <v>431</v>
      </c>
      <c r="C129" s="628" t="s">
        <v>435</v>
      </c>
      <c r="D129" s="629" t="s">
        <v>1215</v>
      </c>
      <c r="E129" s="625">
        <v>11</v>
      </c>
      <c r="F129" s="630">
        <v>39679</v>
      </c>
      <c r="G129" s="628">
        <v>1</v>
      </c>
      <c r="H129" s="480" t="s">
        <v>617</v>
      </c>
      <c r="I129" s="629" t="s">
        <v>432</v>
      </c>
      <c r="J129" s="629" t="s">
        <v>433</v>
      </c>
    </row>
    <row r="130" spans="1:10" s="610" customFormat="1" ht="84">
      <c r="A130" s="394">
        <v>126</v>
      </c>
      <c r="B130" s="627" t="s">
        <v>436</v>
      </c>
      <c r="C130" s="628" t="s">
        <v>439</v>
      </c>
      <c r="D130" s="629" t="s">
        <v>385</v>
      </c>
      <c r="E130" s="625">
        <v>11</v>
      </c>
      <c r="F130" s="630">
        <v>39678</v>
      </c>
      <c r="G130" s="628">
        <v>2</v>
      </c>
      <c r="H130" s="480" t="s">
        <v>617</v>
      </c>
      <c r="I130" s="629" t="s">
        <v>437</v>
      </c>
      <c r="J130" s="629" t="s">
        <v>438</v>
      </c>
    </row>
    <row r="131" spans="1:10" s="610" customFormat="1" ht="126">
      <c r="A131" s="402">
        <v>127</v>
      </c>
      <c r="B131" s="627" t="s">
        <v>440</v>
      </c>
      <c r="C131" s="628" t="s">
        <v>441</v>
      </c>
      <c r="D131" s="629" t="s">
        <v>1213</v>
      </c>
      <c r="E131" s="625">
        <v>11</v>
      </c>
      <c r="F131" s="630">
        <v>39533</v>
      </c>
      <c r="G131" s="628" t="s">
        <v>617</v>
      </c>
      <c r="H131" s="480">
        <v>20</v>
      </c>
      <c r="I131" s="629" t="s">
        <v>443</v>
      </c>
      <c r="J131" s="629" t="s">
        <v>442</v>
      </c>
    </row>
    <row r="132" spans="1:10" s="610" customFormat="1" ht="63">
      <c r="A132" s="394">
        <v>128</v>
      </c>
      <c r="B132" s="627" t="s">
        <v>444</v>
      </c>
      <c r="C132" s="628" t="s">
        <v>445</v>
      </c>
      <c r="D132" s="629" t="s">
        <v>446</v>
      </c>
      <c r="E132" s="625">
        <v>11</v>
      </c>
      <c r="F132" s="630">
        <v>39606</v>
      </c>
      <c r="G132" s="628">
        <v>5</v>
      </c>
      <c r="H132" s="480" t="s">
        <v>617</v>
      </c>
      <c r="I132" s="629" t="s">
        <v>447</v>
      </c>
      <c r="J132" s="629" t="s">
        <v>448</v>
      </c>
    </row>
    <row r="133" spans="1:10" s="610" customFormat="1" ht="126">
      <c r="A133" s="402">
        <v>129</v>
      </c>
      <c r="B133" s="627" t="s">
        <v>449</v>
      </c>
      <c r="C133" s="628" t="s">
        <v>450</v>
      </c>
      <c r="D133" s="629" t="s">
        <v>451</v>
      </c>
      <c r="E133" s="625">
        <v>11</v>
      </c>
      <c r="F133" s="630" t="s">
        <v>453</v>
      </c>
      <c r="G133" s="628">
        <v>49</v>
      </c>
      <c r="H133" s="480">
        <v>30</v>
      </c>
      <c r="I133" s="629" t="s">
        <v>452</v>
      </c>
      <c r="J133" s="629" t="s">
        <v>454</v>
      </c>
    </row>
    <row r="134" spans="1:10" s="610" customFormat="1" ht="84">
      <c r="A134" s="394">
        <v>130</v>
      </c>
      <c r="B134" s="627" t="s">
        <v>455</v>
      </c>
      <c r="C134" s="628" t="s">
        <v>459</v>
      </c>
      <c r="D134" s="629" t="s">
        <v>458</v>
      </c>
      <c r="E134" s="625">
        <v>11</v>
      </c>
      <c r="F134" s="630">
        <v>39658</v>
      </c>
      <c r="G134" s="628">
        <v>3</v>
      </c>
      <c r="H134" s="480" t="s">
        <v>617</v>
      </c>
      <c r="I134" s="629" t="s">
        <v>457</v>
      </c>
      <c r="J134" s="629" t="s">
        <v>456</v>
      </c>
    </row>
    <row r="135" spans="1:10" s="610" customFormat="1" ht="63">
      <c r="A135" s="402">
        <v>131</v>
      </c>
      <c r="B135" s="627" t="s">
        <v>460</v>
      </c>
      <c r="C135" s="628" t="s">
        <v>463</v>
      </c>
      <c r="D135" s="629" t="s">
        <v>685</v>
      </c>
      <c r="E135" s="625">
        <v>11</v>
      </c>
      <c r="F135" s="630">
        <v>39652</v>
      </c>
      <c r="G135" s="628">
        <v>1</v>
      </c>
      <c r="H135" s="480">
        <v>30</v>
      </c>
      <c r="I135" s="629" t="s">
        <v>462</v>
      </c>
      <c r="J135" s="629" t="s">
        <v>461</v>
      </c>
    </row>
    <row r="136" spans="1:10" s="610" customFormat="1" ht="63">
      <c r="A136" s="394">
        <v>132</v>
      </c>
      <c r="B136" s="627" t="s">
        <v>460</v>
      </c>
      <c r="C136" s="628" t="s">
        <v>463</v>
      </c>
      <c r="D136" s="629" t="s">
        <v>464</v>
      </c>
      <c r="E136" s="625">
        <v>11</v>
      </c>
      <c r="F136" s="630">
        <v>39652</v>
      </c>
      <c r="G136" s="628">
        <v>1</v>
      </c>
      <c r="H136" s="480">
        <v>30</v>
      </c>
      <c r="I136" s="629" t="s">
        <v>462</v>
      </c>
      <c r="J136" s="629" t="s">
        <v>461</v>
      </c>
    </row>
    <row r="137" spans="1:10" s="610" customFormat="1" ht="42">
      <c r="A137" s="402">
        <v>133</v>
      </c>
      <c r="B137" s="627" t="s">
        <v>465</v>
      </c>
      <c r="C137" s="628" t="s">
        <v>468</v>
      </c>
      <c r="D137" s="629" t="s">
        <v>714</v>
      </c>
      <c r="E137" s="625">
        <v>11</v>
      </c>
      <c r="F137" s="630">
        <v>39659</v>
      </c>
      <c r="G137" s="628">
        <v>3</v>
      </c>
      <c r="H137" s="480" t="s">
        <v>617</v>
      </c>
      <c r="I137" s="629" t="s">
        <v>467</v>
      </c>
      <c r="J137" s="629" t="s">
        <v>466</v>
      </c>
    </row>
    <row r="138" spans="1:10" s="610" customFormat="1" ht="147">
      <c r="A138" s="394">
        <v>134</v>
      </c>
      <c r="B138" s="627" t="s">
        <v>469</v>
      </c>
      <c r="C138" s="628" t="s">
        <v>490</v>
      </c>
      <c r="D138" s="629" t="s">
        <v>713</v>
      </c>
      <c r="E138" s="625">
        <v>11</v>
      </c>
      <c r="F138" s="630">
        <v>39642</v>
      </c>
      <c r="G138" s="628">
        <v>7</v>
      </c>
      <c r="H138" s="480">
        <v>30</v>
      </c>
      <c r="I138" s="629" t="s">
        <v>471</v>
      </c>
      <c r="J138" s="629" t="s">
        <v>470</v>
      </c>
    </row>
    <row r="139" spans="1:10" s="610" customFormat="1" ht="147">
      <c r="A139" s="402">
        <v>135</v>
      </c>
      <c r="B139" s="627" t="s">
        <v>469</v>
      </c>
      <c r="C139" s="628" t="s">
        <v>490</v>
      </c>
      <c r="D139" s="629" t="s">
        <v>714</v>
      </c>
      <c r="E139" s="625">
        <v>11</v>
      </c>
      <c r="F139" s="630">
        <v>39642</v>
      </c>
      <c r="G139" s="628">
        <v>7</v>
      </c>
      <c r="H139" s="480">
        <v>30</v>
      </c>
      <c r="I139" s="629" t="s">
        <v>471</v>
      </c>
      <c r="J139" s="629" t="s">
        <v>470</v>
      </c>
    </row>
    <row r="140" spans="1:10" s="610" customFormat="1" ht="42">
      <c r="A140" s="394">
        <v>136</v>
      </c>
      <c r="B140" s="627" t="s">
        <v>472</v>
      </c>
      <c r="C140" s="628" t="s">
        <v>617</v>
      </c>
      <c r="D140" s="629" t="s">
        <v>701</v>
      </c>
      <c r="E140" s="625">
        <v>11</v>
      </c>
      <c r="F140" s="630">
        <v>39643</v>
      </c>
      <c r="G140" s="628">
        <v>3</v>
      </c>
      <c r="H140" s="480" t="s">
        <v>617</v>
      </c>
      <c r="I140" s="629" t="s">
        <v>617</v>
      </c>
      <c r="J140" s="629" t="s">
        <v>617</v>
      </c>
    </row>
    <row r="141" spans="1:10" s="610" customFormat="1" ht="42">
      <c r="A141" s="402">
        <v>137</v>
      </c>
      <c r="B141" s="627" t="s">
        <v>473</v>
      </c>
      <c r="C141" s="628" t="s">
        <v>494</v>
      </c>
      <c r="D141" s="629" t="s">
        <v>714</v>
      </c>
      <c r="E141" s="625">
        <v>11</v>
      </c>
      <c r="F141" s="630">
        <v>39647</v>
      </c>
      <c r="G141" s="628">
        <v>4</v>
      </c>
      <c r="H141" s="480" t="s">
        <v>617</v>
      </c>
      <c r="I141" s="629" t="s">
        <v>475</v>
      </c>
      <c r="J141" s="629" t="s">
        <v>474</v>
      </c>
    </row>
    <row r="142" spans="1:10" s="610" customFormat="1" ht="84">
      <c r="A142" s="394">
        <v>138</v>
      </c>
      <c r="B142" s="627" t="s">
        <v>476</v>
      </c>
      <c r="C142" s="628" t="s">
        <v>617</v>
      </c>
      <c r="D142" s="629" t="s">
        <v>714</v>
      </c>
      <c r="E142" s="625">
        <v>11</v>
      </c>
      <c r="F142" s="630" t="s">
        <v>479</v>
      </c>
      <c r="G142" s="628">
        <v>6</v>
      </c>
      <c r="H142" s="480" t="s">
        <v>617</v>
      </c>
      <c r="I142" s="629" t="s">
        <v>493</v>
      </c>
      <c r="J142" s="629" t="s">
        <v>477</v>
      </c>
    </row>
    <row r="143" spans="1:10" s="610" customFormat="1" ht="63">
      <c r="A143" s="402">
        <v>139</v>
      </c>
      <c r="B143" s="627" t="s">
        <v>480</v>
      </c>
      <c r="C143" s="628" t="s">
        <v>617</v>
      </c>
      <c r="D143" s="629" t="s">
        <v>714</v>
      </c>
      <c r="E143" s="625">
        <v>11</v>
      </c>
      <c r="F143" s="630">
        <v>39637</v>
      </c>
      <c r="G143" s="628">
        <v>1</v>
      </c>
      <c r="H143" s="480" t="s">
        <v>617</v>
      </c>
      <c r="I143" s="629" t="s">
        <v>482</v>
      </c>
      <c r="J143" s="629" t="s">
        <v>481</v>
      </c>
    </row>
    <row r="144" spans="1:10" s="610" customFormat="1" ht="84">
      <c r="A144" s="394">
        <v>140</v>
      </c>
      <c r="B144" s="627" t="s">
        <v>483</v>
      </c>
      <c r="C144" s="628"/>
      <c r="D144" s="629" t="s">
        <v>486</v>
      </c>
      <c r="E144" s="625">
        <v>11</v>
      </c>
      <c r="F144" s="630">
        <v>39626</v>
      </c>
      <c r="G144" s="628">
        <v>3</v>
      </c>
      <c r="H144" s="480" t="s">
        <v>617</v>
      </c>
      <c r="I144" s="629" t="s">
        <v>485</v>
      </c>
      <c r="J144" s="629" t="s">
        <v>484</v>
      </c>
    </row>
    <row r="145" spans="1:10" s="610" customFormat="1" ht="63">
      <c r="A145" s="402">
        <v>141</v>
      </c>
      <c r="B145" s="627" t="s">
        <v>487</v>
      </c>
      <c r="C145" s="628" t="s">
        <v>492</v>
      </c>
      <c r="D145" s="629" t="s">
        <v>714</v>
      </c>
      <c r="E145" s="625">
        <v>11</v>
      </c>
      <c r="F145" s="630">
        <v>39624</v>
      </c>
      <c r="G145" s="628">
        <v>6</v>
      </c>
      <c r="H145" s="480" t="s">
        <v>617</v>
      </c>
      <c r="I145" s="629" t="s">
        <v>489</v>
      </c>
      <c r="J145" s="629" t="s">
        <v>41</v>
      </c>
    </row>
    <row r="146" spans="1:10" ht="23.25">
      <c r="A146" s="182"/>
      <c r="B146" s="183" t="s">
        <v>965</v>
      </c>
      <c r="C146" s="543"/>
      <c r="D146" s="437"/>
      <c r="E146" s="437"/>
      <c r="F146" s="437" t="s">
        <v>771</v>
      </c>
      <c r="G146" s="462">
        <f>SUM(G5:G145)</f>
        <v>7199</v>
      </c>
      <c r="H146" s="462">
        <f>SUM(H5:H145)</f>
        <v>730</v>
      </c>
      <c r="I146" s="544" t="s">
        <v>680</v>
      </c>
      <c r="J146" s="204"/>
    </row>
    <row r="147" spans="1:10" ht="23.25">
      <c r="A147" s="182"/>
      <c r="B147" s="727" t="s">
        <v>966</v>
      </c>
      <c r="C147" s="727"/>
      <c r="D147" s="727"/>
      <c r="E147" s="437"/>
      <c r="F147" s="437" t="s">
        <v>491</v>
      </c>
      <c r="G147" s="641">
        <f>7199+12</f>
        <v>7211</v>
      </c>
      <c r="H147" s="640">
        <v>10</v>
      </c>
      <c r="I147" s="544" t="s">
        <v>671</v>
      </c>
      <c r="J147" s="204"/>
    </row>
    <row r="148" spans="1:10" ht="21.75" thickBot="1">
      <c r="A148" s="182"/>
      <c r="B148" s="727" t="s">
        <v>968</v>
      </c>
      <c r="C148" s="727"/>
      <c r="D148" s="727"/>
      <c r="E148" s="437"/>
      <c r="I148" s="545" t="s">
        <v>682</v>
      </c>
      <c r="J148" s="441"/>
    </row>
    <row r="149" spans="1:5" ht="18">
      <c r="A149" s="182"/>
      <c r="B149" s="727" t="s">
        <v>970</v>
      </c>
      <c r="C149" s="727"/>
      <c r="D149" s="727"/>
      <c r="E149" s="437"/>
    </row>
    <row r="150" spans="1:5" ht="18" customHeight="1">
      <c r="A150" s="182"/>
      <c r="B150" s="727" t="s">
        <v>971</v>
      </c>
      <c r="C150" s="727"/>
      <c r="D150" s="727"/>
      <c r="E150" s="437"/>
    </row>
    <row r="151" spans="1:5" ht="18">
      <c r="A151" s="182"/>
      <c r="B151" s="727" t="s">
        <v>972</v>
      </c>
      <c r="C151" s="727"/>
      <c r="D151" s="727"/>
      <c r="E151" s="437"/>
    </row>
    <row r="152" spans="1:5" ht="18">
      <c r="A152" s="182"/>
      <c r="B152" s="727" t="s">
        <v>973</v>
      </c>
      <c r="C152" s="727"/>
      <c r="D152" s="727"/>
      <c r="E152" s="727"/>
    </row>
    <row r="153" spans="1:9" ht="18">
      <c r="A153" s="182"/>
      <c r="B153" s="727" t="s">
        <v>974</v>
      </c>
      <c r="C153" s="727"/>
      <c r="D153" s="727"/>
      <c r="E153" s="727"/>
      <c r="F153" s="438"/>
      <c r="G153" s="438"/>
      <c r="H153" s="438"/>
      <c r="I153" s="438"/>
    </row>
    <row r="154" spans="1:4" ht="18">
      <c r="A154" s="182"/>
      <c r="B154" s="184" t="s">
        <v>967</v>
      </c>
      <c r="C154" s="437"/>
      <c r="D154" s="437"/>
    </row>
    <row r="155" spans="1:4" ht="18">
      <c r="A155" s="182"/>
      <c r="B155" s="727" t="s">
        <v>969</v>
      </c>
      <c r="C155" s="727"/>
      <c r="D155" s="727"/>
    </row>
    <row r="156" spans="1:7" ht="21">
      <c r="A156" s="182"/>
      <c r="B156" s="106" t="s">
        <v>1075</v>
      </c>
      <c r="C156" s="91"/>
      <c r="D156" s="91"/>
      <c r="E156" s="92"/>
      <c r="F156" s="92"/>
      <c r="G156" s="92"/>
    </row>
    <row r="157" spans="1:7" ht="18">
      <c r="A157" s="182"/>
      <c r="B157" s="346" t="s">
        <v>1071</v>
      </c>
      <c r="C157" s="347"/>
      <c r="D157" s="347"/>
      <c r="E157" s="348"/>
      <c r="F157" s="348"/>
      <c r="G157" s="348"/>
    </row>
    <row r="158" spans="1:7" ht="18">
      <c r="A158" s="182"/>
      <c r="B158" s="107" t="s">
        <v>953</v>
      </c>
      <c r="C158" s="108"/>
      <c r="D158" s="108"/>
      <c r="E158" s="439"/>
      <c r="F158" s="439"/>
      <c r="G158" s="439"/>
    </row>
    <row r="159" spans="2:4" ht="10.5" customHeight="1">
      <c r="B159" s="356"/>
      <c r="C159" s="438"/>
      <c r="D159" s="438"/>
    </row>
    <row r="160" spans="2:5" ht="21">
      <c r="B160" s="185" t="s">
        <v>1002</v>
      </c>
      <c r="C160" s="411" t="s">
        <v>1002</v>
      </c>
      <c r="D160" s="411"/>
      <c r="E160" s="411"/>
    </row>
    <row r="161" spans="3:5" ht="21">
      <c r="C161" s="411" t="s">
        <v>1002</v>
      </c>
      <c r="D161" s="411"/>
      <c r="E161" s="411"/>
    </row>
  </sheetData>
  <autoFilter ref="A4:J158"/>
  <mergeCells count="17">
    <mergeCell ref="A3:A4"/>
    <mergeCell ref="I3:I4"/>
    <mergeCell ref="J3:J4"/>
    <mergeCell ref="F3:F4"/>
    <mergeCell ref="E3:E4"/>
    <mergeCell ref="D3:D4"/>
    <mergeCell ref="C3:C4"/>
    <mergeCell ref="B147:D147"/>
    <mergeCell ref="B148:D148"/>
    <mergeCell ref="B155:D155"/>
    <mergeCell ref="G3:H3"/>
    <mergeCell ref="B153:E153"/>
    <mergeCell ref="B149:D149"/>
    <mergeCell ref="B150:D150"/>
    <mergeCell ref="B151:D151"/>
    <mergeCell ref="B152:E152"/>
    <mergeCell ref="B3:B4"/>
  </mergeCells>
  <printOptions horizontalCentered="1"/>
  <pageMargins left="0.5511811023622047" right="0.5511811023622047" top="0.64" bottom="0.2" header="0.5118110236220472" footer="0.16"/>
  <pageSetup horizontalDpi="300" verticalDpi="300" orientation="landscape" paperSize="9" scale="66" r:id="rId3"/>
  <headerFooter alignWithMargins="0">
    <oddHeader xml:space="preserve">&amp;R&amp;"Angsana New,Regular"&amp;12 </oddHeader>
  </headerFooter>
  <rowBreaks count="5" manualBreakCount="5">
    <brk id="26" max="9" man="1"/>
    <brk id="57" max="9" man="1"/>
    <brk id="69" max="9" man="1"/>
    <brk id="80" max="9" man="1"/>
    <brk id="138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O100"/>
  <sheetViews>
    <sheetView view="pageBreakPreview" zoomScaleSheetLayoutView="100" workbookViewId="0" topLeftCell="A2">
      <selection activeCell="F78" sqref="F78"/>
    </sheetView>
  </sheetViews>
  <sheetFormatPr defaultColWidth="10.140625" defaultRowHeight="12.75"/>
  <cols>
    <col min="1" max="1" width="32.7109375" style="7" customWidth="1"/>
    <col min="2" max="2" width="10.28125" style="85" customWidth="1"/>
    <col min="3" max="3" width="8.00390625" style="7" customWidth="1"/>
    <col min="4" max="4" width="6.421875" style="7" bestFit="1" customWidth="1"/>
    <col min="5" max="5" width="6.7109375" style="7" customWidth="1"/>
    <col min="6" max="6" width="8.57421875" style="7" customWidth="1"/>
    <col min="7" max="7" width="8.7109375" style="7" customWidth="1"/>
    <col min="8" max="8" width="8.57421875" style="7" customWidth="1"/>
    <col min="9" max="9" width="7.57421875" style="120" customWidth="1"/>
    <col min="10" max="10" width="9.140625" style="7" hidden="1" customWidth="1"/>
    <col min="11" max="16384" width="10.140625" style="7" customWidth="1"/>
  </cols>
  <sheetData>
    <row r="1" spans="1:2" ht="23.25">
      <c r="A1" s="118" t="s">
        <v>1084</v>
      </c>
      <c r="B1" s="119"/>
    </row>
    <row r="2" spans="1:2" ht="23.25">
      <c r="A2" s="118" t="s">
        <v>1085</v>
      </c>
      <c r="B2" s="119"/>
    </row>
    <row r="3" spans="1:9" ht="18.75" customHeight="1">
      <c r="A3" s="762" t="s">
        <v>864</v>
      </c>
      <c r="B3" s="122" t="s">
        <v>865</v>
      </c>
      <c r="C3" s="765" t="s">
        <v>1009</v>
      </c>
      <c r="D3" s="186" t="s">
        <v>1005</v>
      </c>
      <c r="E3" s="187"/>
      <c r="F3" s="451" t="s">
        <v>1006</v>
      </c>
      <c r="G3" s="461" t="s">
        <v>1006</v>
      </c>
      <c r="H3" s="121" t="s">
        <v>1007</v>
      </c>
      <c r="I3" s="768" t="s">
        <v>877</v>
      </c>
    </row>
    <row r="4" spans="1:10" ht="18" customHeight="1">
      <c r="A4" s="763"/>
      <c r="B4" s="126" t="s">
        <v>1008</v>
      </c>
      <c r="C4" s="766"/>
      <c r="D4" s="123" t="s">
        <v>1010</v>
      </c>
      <c r="E4" s="124"/>
      <c r="F4" s="460" t="s">
        <v>1011</v>
      </c>
      <c r="G4" s="188" t="s">
        <v>1012</v>
      </c>
      <c r="H4" s="125" t="s">
        <v>1013</v>
      </c>
      <c r="I4" s="769"/>
      <c r="J4" s="127"/>
    </row>
    <row r="5" spans="1:10" ht="18.75" customHeight="1">
      <c r="A5" s="764"/>
      <c r="B5" s="126" t="s">
        <v>1014</v>
      </c>
      <c r="C5" s="767"/>
      <c r="D5" s="749" t="s">
        <v>1015</v>
      </c>
      <c r="E5" s="750"/>
      <c r="F5" s="189"/>
      <c r="G5" s="458"/>
      <c r="H5" s="125"/>
      <c r="I5" s="770"/>
      <c r="J5" s="127"/>
    </row>
    <row r="6" spans="1:10" s="48" customFormat="1" ht="21" hidden="1">
      <c r="A6" s="128" t="s">
        <v>879</v>
      </c>
      <c r="B6" s="129"/>
      <c r="C6" s="72"/>
      <c r="D6" s="741"/>
      <c r="E6" s="742"/>
      <c r="F6" s="72"/>
      <c r="G6" s="72"/>
      <c r="H6" s="72"/>
      <c r="I6" s="129"/>
      <c r="J6" s="190"/>
    </row>
    <row r="7" spans="1:10" s="85" customFormat="1" ht="21" hidden="1">
      <c r="A7" s="104" t="s">
        <v>880</v>
      </c>
      <c r="B7" s="146"/>
      <c r="C7" s="163"/>
      <c r="D7" s="751"/>
      <c r="E7" s="752"/>
      <c r="F7" s="163"/>
      <c r="G7" s="163"/>
      <c r="H7" s="194"/>
      <c r="I7" s="146"/>
      <c r="J7" s="40"/>
    </row>
    <row r="8" spans="1:10" s="85" customFormat="1" ht="21" hidden="1">
      <c r="A8" s="20" t="s">
        <v>881</v>
      </c>
      <c r="B8" s="130"/>
      <c r="C8" s="75"/>
      <c r="D8" s="735"/>
      <c r="E8" s="736"/>
      <c r="F8" s="75"/>
      <c r="G8" s="75"/>
      <c r="H8" s="131"/>
      <c r="I8" s="130"/>
      <c r="J8" s="40"/>
    </row>
    <row r="9" spans="1:10" s="85" customFormat="1" ht="21" hidden="1">
      <c r="A9" s="20" t="s">
        <v>882</v>
      </c>
      <c r="B9" s="130"/>
      <c r="C9" s="75"/>
      <c r="D9" s="735"/>
      <c r="E9" s="736"/>
      <c r="F9" s="75"/>
      <c r="G9" s="75"/>
      <c r="H9" s="131"/>
      <c r="I9" s="130"/>
      <c r="J9" s="40"/>
    </row>
    <row r="10" spans="1:10" s="85" customFormat="1" ht="21" hidden="1">
      <c r="A10" s="20" t="s">
        <v>883</v>
      </c>
      <c r="B10" s="130"/>
      <c r="C10" s="75"/>
      <c r="D10" s="735"/>
      <c r="E10" s="736"/>
      <c r="F10" s="75"/>
      <c r="G10" s="75"/>
      <c r="H10" s="131"/>
      <c r="I10" s="130"/>
      <c r="J10" s="40"/>
    </row>
    <row r="11" spans="1:10" s="85" customFormat="1" ht="21" hidden="1">
      <c r="A11" s="20" t="s">
        <v>943</v>
      </c>
      <c r="B11" s="133"/>
      <c r="C11" s="134"/>
      <c r="D11" s="747"/>
      <c r="E11" s="748"/>
      <c r="F11" s="134"/>
      <c r="G11" s="134"/>
      <c r="H11" s="131"/>
      <c r="I11" s="130"/>
      <c r="J11" s="40"/>
    </row>
    <row r="12" spans="1:10" s="85" customFormat="1" ht="21" hidden="1">
      <c r="A12" s="40" t="s">
        <v>1048</v>
      </c>
      <c r="B12" s="210"/>
      <c r="C12" s="211"/>
      <c r="D12" s="212"/>
      <c r="E12" s="213"/>
      <c r="F12" s="211"/>
      <c r="G12" s="211"/>
      <c r="H12" s="214"/>
      <c r="I12" s="215"/>
      <c r="J12" s="40"/>
    </row>
    <row r="13" spans="1:10" s="48" customFormat="1" ht="21" hidden="1">
      <c r="A13" s="128" t="s">
        <v>940</v>
      </c>
      <c r="B13" s="129"/>
      <c r="C13" s="72"/>
      <c r="D13" s="741"/>
      <c r="E13" s="742"/>
      <c r="F13" s="72"/>
      <c r="G13" s="72"/>
      <c r="H13" s="72"/>
      <c r="I13" s="129"/>
      <c r="J13" s="190"/>
    </row>
    <row r="14" spans="1:10" s="85" customFormat="1" ht="21" hidden="1">
      <c r="A14" s="20" t="s">
        <v>884</v>
      </c>
      <c r="B14" s="130"/>
      <c r="C14" s="75"/>
      <c r="D14" s="735"/>
      <c r="E14" s="736"/>
      <c r="F14" s="75"/>
      <c r="G14" s="75"/>
      <c r="H14" s="75"/>
      <c r="I14" s="130"/>
      <c r="J14" s="40"/>
    </row>
    <row r="15" spans="1:10" s="85" customFormat="1" ht="21" hidden="1">
      <c r="A15" s="20" t="s">
        <v>885</v>
      </c>
      <c r="B15" s="130"/>
      <c r="C15" s="75"/>
      <c r="D15" s="735"/>
      <c r="E15" s="736"/>
      <c r="F15" s="75"/>
      <c r="G15" s="75"/>
      <c r="H15" s="75"/>
      <c r="I15" s="130"/>
      <c r="J15" s="40"/>
    </row>
    <row r="16" spans="1:10" s="85" customFormat="1" ht="21" hidden="1">
      <c r="A16" s="20" t="s">
        <v>886</v>
      </c>
      <c r="B16" s="133"/>
      <c r="C16" s="134"/>
      <c r="D16" s="747"/>
      <c r="E16" s="748"/>
      <c r="F16" s="134"/>
      <c r="G16" s="134"/>
      <c r="H16" s="135"/>
      <c r="I16" s="130"/>
      <c r="J16" s="40"/>
    </row>
    <row r="17" spans="1:10" s="85" customFormat="1" ht="21" hidden="1">
      <c r="A17" s="20" t="s">
        <v>887</v>
      </c>
      <c r="B17" s="130"/>
      <c r="C17" s="75"/>
      <c r="D17" s="735"/>
      <c r="E17" s="736"/>
      <c r="F17" s="75"/>
      <c r="G17" s="75"/>
      <c r="H17" s="75"/>
      <c r="I17" s="130"/>
      <c r="J17" s="40"/>
    </row>
    <row r="18" spans="1:10" s="48" customFormat="1" ht="21">
      <c r="A18" s="128" t="s">
        <v>888</v>
      </c>
      <c r="B18" s="129"/>
      <c r="C18" s="72"/>
      <c r="D18" s="741"/>
      <c r="E18" s="742"/>
      <c r="F18" s="72"/>
      <c r="G18" s="72"/>
      <c r="H18" s="72"/>
      <c r="I18" s="129"/>
      <c r="J18" s="190"/>
    </row>
    <row r="19" spans="1:10" s="85" customFormat="1" ht="21">
      <c r="A19" s="390" t="s">
        <v>889</v>
      </c>
      <c r="B19" s="392">
        <v>147</v>
      </c>
      <c r="C19" s="423">
        <v>5</v>
      </c>
      <c r="D19" s="753">
        <v>4</v>
      </c>
      <c r="E19" s="753"/>
      <c r="F19" s="423">
        <v>49</v>
      </c>
      <c r="G19" s="423">
        <v>12</v>
      </c>
      <c r="H19" s="435">
        <v>57</v>
      </c>
      <c r="I19" s="392"/>
      <c r="J19" s="40"/>
    </row>
    <row r="20" spans="1:10" s="48" customFormat="1" ht="21" hidden="1">
      <c r="A20" s="128" t="s">
        <v>890</v>
      </c>
      <c r="B20" s="129"/>
      <c r="C20" s="72"/>
      <c r="D20" s="741"/>
      <c r="E20" s="742"/>
      <c r="F20" s="72"/>
      <c r="G20" s="72"/>
      <c r="H20" s="72"/>
      <c r="I20" s="129"/>
      <c r="J20" s="190"/>
    </row>
    <row r="21" spans="1:10" s="85" customFormat="1" ht="21" hidden="1">
      <c r="A21" s="20" t="s">
        <v>891</v>
      </c>
      <c r="B21" s="130"/>
      <c r="C21" s="75"/>
      <c r="D21" s="735"/>
      <c r="E21" s="736"/>
      <c r="F21" s="75"/>
      <c r="G21" s="75"/>
      <c r="H21" s="75"/>
      <c r="I21" s="193"/>
      <c r="J21" s="40"/>
    </row>
    <row r="22" spans="1:10" s="85" customFormat="1" ht="21" hidden="1">
      <c r="A22" s="20" t="s">
        <v>892</v>
      </c>
      <c r="B22" s="130"/>
      <c r="C22" s="75"/>
      <c r="D22" s="735"/>
      <c r="E22" s="736"/>
      <c r="F22" s="75"/>
      <c r="G22" s="75"/>
      <c r="H22" s="75"/>
      <c r="I22" s="130"/>
      <c r="J22" s="40"/>
    </row>
    <row r="23" spans="1:10" s="85" customFormat="1" ht="21" hidden="1">
      <c r="A23" s="79" t="s">
        <v>893</v>
      </c>
      <c r="B23" s="147"/>
      <c r="C23" s="69"/>
      <c r="D23" s="737"/>
      <c r="E23" s="738"/>
      <c r="F23" s="69"/>
      <c r="G23" s="69"/>
      <c r="H23" s="69"/>
      <c r="I23" s="147"/>
      <c r="J23" s="40"/>
    </row>
    <row r="24" spans="1:9" s="48" customFormat="1" ht="21" hidden="1">
      <c r="A24" s="136" t="s">
        <v>894</v>
      </c>
      <c r="B24" s="137"/>
      <c r="C24" s="138"/>
      <c r="D24" s="754"/>
      <c r="E24" s="755"/>
      <c r="F24" s="138"/>
      <c r="G24" s="138"/>
      <c r="H24" s="139"/>
      <c r="I24" s="140"/>
    </row>
    <row r="25" spans="1:9" s="48" customFormat="1" ht="21" hidden="1">
      <c r="A25" s="47" t="s">
        <v>895</v>
      </c>
      <c r="B25" s="141"/>
      <c r="C25" s="51"/>
      <c r="D25" s="756"/>
      <c r="E25" s="757"/>
      <c r="F25" s="51"/>
      <c r="G25" s="51"/>
      <c r="H25" s="51"/>
      <c r="I25" s="141"/>
    </row>
    <row r="26" spans="1:9" s="48" customFormat="1" ht="21" hidden="1">
      <c r="A26" s="52" t="s">
        <v>896</v>
      </c>
      <c r="B26" s="142"/>
      <c r="C26" s="143"/>
      <c r="D26" s="758"/>
      <c r="E26" s="759"/>
      <c r="F26" s="143"/>
      <c r="G26" s="143"/>
      <c r="H26" s="143"/>
      <c r="I26" s="142"/>
    </row>
    <row r="27" spans="1:9" s="85" customFormat="1" ht="21" hidden="1">
      <c r="A27" s="200" t="s">
        <v>897</v>
      </c>
      <c r="B27" s="201"/>
      <c r="C27" s="63"/>
      <c r="D27" s="751"/>
      <c r="E27" s="752"/>
      <c r="F27" s="164"/>
      <c r="G27" s="63"/>
      <c r="H27" s="63"/>
      <c r="I27" s="146"/>
    </row>
    <row r="28" spans="1:9" s="85" customFormat="1" ht="21" hidden="1">
      <c r="A28" s="105" t="s">
        <v>898</v>
      </c>
      <c r="B28" s="144"/>
      <c r="C28" s="24"/>
      <c r="D28" s="735"/>
      <c r="E28" s="736"/>
      <c r="F28" s="76"/>
      <c r="G28" s="24"/>
      <c r="H28" s="24"/>
      <c r="I28" s="130"/>
    </row>
    <row r="29" spans="1:9" s="85" customFormat="1" ht="21" hidden="1">
      <c r="A29" s="105" t="s">
        <v>899</v>
      </c>
      <c r="B29" s="144"/>
      <c r="C29" s="24"/>
      <c r="D29" s="735"/>
      <c r="E29" s="736"/>
      <c r="F29" s="76"/>
      <c r="G29" s="24"/>
      <c r="H29" s="24"/>
      <c r="I29" s="130"/>
    </row>
    <row r="30" spans="1:9" s="85" customFormat="1" ht="21" hidden="1">
      <c r="A30" s="105" t="s">
        <v>1049</v>
      </c>
      <c r="B30" s="144"/>
      <c r="C30" s="24"/>
      <c r="D30" s="735"/>
      <c r="E30" s="736"/>
      <c r="F30" s="76"/>
      <c r="G30" s="24"/>
      <c r="H30" s="24"/>
      <c r="I30" s="130"/>
    </row>
    <row r="31" spans="1:9" s="48" customFormat="1" ht="21" hidden="1">
      <c r="A31" s="128" t="s">
        <v>900</v>
      </c>
      <c r="B31" s="129"/>
      <c r="C31" s="72"/>
      <c r="D31" s="741"/>
      <c r="E31" s="742"/>
      <c r="F31" s="72"/>
      <c r="G31" s="72"/>
      <c r="H31" s="72"/>
      <c r="I31" s="129"/>
    </row>
    <row r="32" spans="1:9" s="85" customFormat="1" ht="21" hidden="1">
      <c r="A32" s="20" t="s">
        <v>901</v>
      </c>
      <c r="B32" s="133"/>
      <c r="C32" s="135"/>
      <c r="D32" s="747"/>
      <c r="E32" s="748"/>
      <c r="F32" s="135"/>
      <c r="G32" s="135"/>
      <c r="H32" s="135"/>
      <c r="I32" s="130"/>
    </row>
    <row r="33" spans="1:9" s="48" customFormat="1" ht="21" hidden="1">
      <c r="A33" s="128" t="s">
        <v>941</v>
      </c>
      <c r="B33" s="129"/>
      <c r="C33" s="72"/>
      <c r="D33" s="741"/>
      <c r="E33" s="742"/>
      <c r="F33" s="72"/>
      <c r="G33" s="72"/>
      <c r="H33" s="72"/>
      <c r="I33" s="129"/>
    </row>
    <row r="34" spans="1:9" s="85" customFormat="1" ht="21" hidden="1">
      <c r="A34" s="20" t="s">
        <v>902</v>
      </c>
      <c r="B34" s="130"/>
      <c r="C34" s="24"/>
      <c r="D34" s="735"/>
      <c r="E34" s="736"/>
      <c r="F34" s="24"/>
      <c r="G34" s="24"/>
      <c r="H34" s="24"/>
      <c r="I34" s="130"/>
    </row>
    <row r="35" spans="1:9" s="48" customFormat="1" ht="21" hidden="1">
      <c r="A35" s="128" t="s">
        <v>942</v>
      </c>
      <c r="B35" s="129"/>
      <c r="C35" s="72"/>
      <c r="D35" s="741"/>
      <c r="E35" s="742"/>
      <c r="F35" s="72"/>
      <c r="G35" s="72"/>
      <c r="H35" s="72"/>
      <c r="I35" s="129"/>
    </row>
    <row r="36" spans="1:9" s="85" customFormat="1" ht="21" hidden="1">
      <c r="A36" s="20" t="s">
        <v>903</v>
      </c>
      <c r="B36" s="130"/>
      <c r="C36" s="24"/>
      <c r="D36" s="735"/>
      <c r="E36" s="736"/>
      <c r="F36" s="24"/>
      <c r="G36" s="24"/>
      <c r="H36" s="24"/>
      <c r="I36" s="130"/>
    </row>
    <row r="37" spans="1:9" s="85" customFormat="1" ht="21" hidden="1">
      <c r="A37" s="20" t="s">
        <v>904</v>
      </c>
      <c r="B37" s="130"/>
      <c r="C37" s="24"/>
      <c r="D37" s="735"/>
      <c r="E37" s="736"/>
      <c r="F37" s="24"/>
      <c r="G37" s="24"/>
      <c r="H37" s="24"/>
      <c r="I37" s="130"/>
    </row>
    <row r="38" spans="1:9" s="85" customFormat="1" ht="21" hidden="1">
      <c r="A38" s="20" t="s">
        <v>905</v>
      </c>
      <c r="B38" s="130"/>
      <c r="C38" s="24"/>
      <c r="D38" s="735"/>
      <c r="E38" s="736"/>
      <c r="F38" s="24"/>
      <c r="G38" s="24"/>
      <c r="H38" s="24"/>
      <c r="I38" s="130"/>
    </row>
    <row r="39" spans="1:9" s="85" customFormat="1" ht="21" hidden="1">
      <c r="A39" s="20" t="s">
        <v>906</v>
      </c>
      <c r="B39" s="130"/>
      <c r="C39" s="24"/>
      <c r="D39" s="735"/>
      <c r="E39" s="736"/>
      <c r="F39" s="24"/>
      <c r="G39" s="24"/>
      <c r="H39" s="24"/>
      <c r="I39" s="130"/>
    </row>
    <row r="40" spans="1:9" s="85" customFormat="1" ht="21" hidden="1">
      <c r="A40" s="20" t="s">
        <v>907</v>
      </c>
      <c r="B40" s="133"/>
      <c r="C40" s="135"/>
      <c r="D40" s="747"/>
      <c r="E40" s="748"/>
      <c r="F40" s="135"/>
      <c r="G40" s="135"/>
      <c r="H40" s="135"/>
      <c r="I40" s="130"/>
    </row>
    <row r="41" spans="1:9" s="85" customFormat="1" ht="21" hidden="1">
      <c r="A41" s="40" t="s">
        <v>1065</v>
      </c>
      <c r="B41" s="210"/>
      <c r="C41" s="316"/>
      <c r="D41" s="212"/>
      <c r="E41" s="213"/>
      <c r="F41" s="316"/>
      <c r="G41" s="316"/>
      <c r="H41" s="316"/>
      <c r="I41" s="215"/>
    </row>
    <row r="42" spans="1:9" s="48" customFormat="1" ht="21" hidden="1">
      <c r="A42" s="128" t="s">
        <v>908</v>
      </c>
      <c r="B42" s="129"/>
      <c r="C42" s="72"/>
      <c r="D42" s="741"/>
      <c r="E42" s="742"/>
      <c r="F42" s="72"/>
      <c r="G42" s="72"/>
      <c r="H42" s="72"/>
      <c r="I42" s="129"/>
    </row>
    <row r="43" spans="1:9" s="85" customFormat="1" ht="21" hidden="1">
      <c r="A43" s="20" t="s">
        <v>909</v>
      </c>
      <c r="B43" s="133"/>
      <c r="C43" s="135"/>
      <c r="D43" s="747"/>
      <c r="E43" s="748"/>
      <c r="F43" s="135"/>
      <c r="G43" s="135"/>
      <c r="H43" s="135"/>
      <c r="I43" s="130"/>
    </row>
    <row r="44" spans="1:9" s="85" customFormat="1" ht="21" hidden="1">
      <c r="A44" s="20" t="s">
        <v>910</v>
      </c>
      <c r="B44" s="155"/>
      <c r="C44" s="156"/>
      <c r="D44" s="760"/>
      <c r="E44" s="761"/>
      <c r="F44" s="157"/>
      <c r="G44" s="156"/>
      <c r="H44" s="156"/>
      <c r="I44" s="130"/>
    </row>
    <row r="45" spans="1:9" s="48" customFormat="1" ht="21" hidden="1">
      <c r="A45" s="128" t="s">
        <v>911</v>
      </c>
      <c r="B45" s="129"/>
      <c r="C45" s="72"/>
      <c r="D45" s="741"/>
      <c r="E45" s="742"/>
      <c r="F45" s="72"/>
      <c r="G45" s="72"/>
      <c r="H45" s="72"/>
      <c r="I45" s="129"/>
    </row>
    <row r="46" spans="1:9" s="85" customFormat="1" ht="21" hidden="1">
      <c r="A46" s="20" t="s">
        <v>912</v>
      </c>
      <c r="B46" s="130"/>
      <c r="C46" s="24"/>
      <c r="D46" s="735"/>
      <c r="E46" s="736"/>
      <c r="F46" s="24"/>
      <c r="G46" s="24"/>
      <c r="H46" s="24"/>
      <c r="I46" s="130"/>
    </row>
    <row r="47" spans="1:9" s="85" customFormat="1" ht="21" hidden="1">
      <c r="A47" s="20" t="s">
        <v>913</v>
      </c>
      <c r="B47" s="130"/>
      <c r="C47" s="24"/>
      <c r="D47" s="735"/>
      <c r="E47" s="736"/>
      <c r="F47" s="24"/>
      <c r="G47" s="24"/>
      <c r="H47" s="24"/>
      <c r="I47" s="130"/>
    </row>
    <row r="48" spans="1:9" s="85" customFormat="1" ht="21" hidden="1">
      <c r="A48" s="20" t="s">
        <v>914</v>
      </c>
      <c r="B48" s="130"/>
      <c r="C48" s="24"/>
      <c r="D48" s="735"/>
      <c r="E48" s="736"/>
      <c r="F48" s="24"/>
      <c r="G48" s="24"/>
      <c r="H48" s="24"/>
      <c r="I48" s="130"/>
    </row>
    <row r="49" spans="1:9" s="85" customFormat="1" ht="21" hidden="1">
      <c r="A49" s="20" t="s">
        <v>915</v>
      </c>
      <c r="B49" s="130"/>
      <c r="C49" s="24"/>
      <c r="D49" s="735"/>
      <c r="E49" s="736"/>
      <c r="F49" s="24"/>
      <c r="G49" s="24"/>
      <c r="H49" s="24"/>
      <c r="I49" s="130"/>
    </row>
    <row r="50" spans="1:9" s="85" customFormat="1" ht="21" hidden="1">
      <c r="A50" s="20" t="s">
        <v>916</v>
      </c>
      <c r="B50" s="130"/>
      <c r="C50" s="24"/>
      <c r="D50" s="735"/>
      <c r="E50" s="736"/>
      <c r="F50" s="24"/>
      <c r="G50" s="24"/>
      <c r="H50" s="24"/>
      <c r="I50" s="130"/>
    </row>
    <row r="51" spans="1:9" s="85" customFormat="1" ht="21" hidden="1">
      <c r="A51" s="20" t="s">
        <v>917</v>
      </c>
      <c r="B51" s="130"/>
      <c r="C51" s="24"/>
      <c r="D51" s="735"/>
      <c r="E51" s="736"/>
      <c r="F51" s="24"/>
      <c r="G51" s="24"/>
      <c r="H51" s="24"/>
      <c r="I51" s="130"/>
    </row>
    <row r="52" spans="1:9" s="85" customFormat="1" ht="21" hidden="1">
      <c r="A52" s="20" t="s">
        <v>918</v>
      </c>
      <c r="B52" s="130"/>
      <c r="C52" s="24"/>
      <c r="D52" s="735"/>
      <c r="E52" s="736"/>
      <c r="F52" s="24"/>
      <c r="G52" s="24"/>
      <c r="H52" s="24"/>
      <c r="I52" s="130"/>
    </row>
    <row r="53" spans="1:9" s="85" customFormat="1" ht="21" hidden="1">
      <c r="A53" s="20" t="s">
        <v>919</v>
      </c>
      <c r="B53" s="130"/>
      <c r="C53" s="24"/>
      <c r="D53" s="735"/>
      <c r="E53" s="736"/>
      <c r="F53" s="24"/>
      <c r="G53" s="24"/>
      <c r="H53" s="24"/>
      <c r="I53" s="130"/>
    </row>
    <row r="54" spans="1:9" s="85" customFormat="1" ht="21" hidden="1">
      <c r="A54" s="20" t="s">
        <v>920</v>
      </c>
      <c r="B54" s="130"/>
      <c r="C54" s="24"/>
      <c r="D54" s="735"/>
      <c r="E54" s="736"/>
      <c r="F54" s="24"/>
      <c r="G54" s="24"/>
      <c r="H54" s="24"/>
      <c r="I54" s="130"/>
    </row>
    <row r="55" spans="1:9" s="85" customFormat="1" ht="21" hidden="1">
      <c r="A55" s="20" t="s">
        <v>921</v>
      </c>
      <c r="B55" s="130"/>
      <c r="C55" s="24"/>
      <c r="D55" s="735"/>
      <c r="E55" s="736"/>
      <c r="F55" s="24"/>
      <c r="G55" s="24"/>
      <c r="H55" s="24"/>
      <c r="I55" s="130"/>
    </row>
    <row r="56" spans="1:9" s="85" customFormat="1" ht="21" hidden="1">
      <c r="A56" s="20" t="s">
        <v>922</v>
      </c>
      <c r="B56" s="130"/>
      <c r="C56" s="24"/>
      <c r="D56" s="735"/>
      <c r="E56" s="736"/>
      <c r="F56" s="24"/>
      <c r="G56" s="24"/>
      <c r="H56" s="24"/>
      <c r="I56" s="130"/>
    </row>
    <row r="57" spans="1:9" s="85" customFormat="1" ht="21" hidden="1">
      <c r="A57" s="20" t="s">
        <v>923</v>
      </c>
      <c r="B57" s="130"/>
      <c r="C57" s="24"/>
      <c r="D57" s="735"/>
      <c r="E57" s="736"/>
      <c r="F57" s="24"/>
      <c r="G57" s="24"/>
      <c r="H57" s="24"/>
      <c r="I57" s="130"/>
    </row>
    <row r="58" spans="1:9" s="85" customFormat="1" ht="21" hidden="1">
      <c r="A58" s="20" t="s">
        <v>1037</v>
      </c>
      <c r="B58" s="130"/>
      <c r="C58" s="24"/>
      <c r="D58" s="735"/>
      <c r="E58" s="736"/>
      <c r="F58" s="24"/>
      <c r="G58" s="24"/>
      <c r="H58" s="24"/>
      <c r="I58" s="130"/>
    </row>
    <row r="59" spans="1:9" s="85" customFormat="1" ht="21" hidden="1">
      <c r="A59" s="20" t="s">
        <v>1038</v>
      </c>
      <c r="B59" s="130"/>
      <c r="C59" s="24"/>
      <c r="D59" s="735"/>
      <c r="E59" s="736"/>
      <c r="F59" s="24"/>
      <c r="G59" s="24"/>
      <c r="H59" s="24"/>
      <c r="I59" s="130"/>
    </row>
    <row r="60" spans="1:9" s="85" customFormat="1" ht="21" hidden="1">
      <c r="A60" s="20" t="s">
        <v>1039</v>
      </c>
      <c r="B60" s="130"/>
      <c r="C60" s="24"/>
      <c r="D60" s="735"/>
      <c r="E60" s="736"/>
      <c r="F60" s="24"/>
      <c r="G60" s="24"/>
      <c r="H60" s="24"/>
      <c r="I60" s="130"/>
    </row>
    <row r="61" spans="1:9" s="85" customFormat="1" ht="21" hidden="1">
      <c r="A61" s="20" t="s">
        <v>1040</v>
      </c>
      <c r="B61" s="130"/>
      <c r="C61" s="24"/>
      <c r="D61" s="735"/>
      <c r="E61" s="736"/>
      <c r="F61" s="24"/>
      <c r="G61" s="24"/>
      <c r="H61" s="24"/>
      <c r="I61" s="130"/>
    </row>
    <row r="62" spans="1:9" s="85" customFormat="1" ht="21" hidden="1">
      <c r="A62" s="20" t="s">
        <v>1041</v>
      </c>
      <c r="B62" s="130"/>
      <c r="C62" s="24"/>
      <c r="D62" s="735"/>
      <c r="E62" s="736"/>
      <c r="F62" s="24"/>
      <c r="G62" s="24"/>
      <c r="H62" s="24"/>
      <c r="I62" s="130"/>
    </row>
    <row r="63" spans="1:9" s="85" customFormat="1" ht="21" hidden="1">
      <c r="A63" s="20" t="s">
        <v>1042</v>
      </c>
      <c r="B63" s="130"/>
      <c r="C63" s="24"/>
      <c r="D63" s="735"/>
      <c r="E63" s="736"/>
      <c r="F63" s="24"/>
      <c r="G63" s="24"/>
      <c r="H63" s="24"/>
      <c r="I63" s="130"/>
    </row>
    <row r="64" spans="1:9" s="85" customFormat="1" ht="21" hidden="1">
      <c r="A64" s="20" t="s">
        <v>1043</v>
      </c>
      <c r="B64" s="130"/>
      <c r="C64" s="24"/>
      <c r="D64" s="735"/>
      <c r="E64" s="736"/>
      <c r="F64" s="24"/>
      <c r="G64" s="24"/>
      <c r="H64" s="24"/>
      <c r="I64" s="130"/>
    </row>
    <row r="65" spans="1:9" s="85" customFormat="1" ht="21" hidden="1">
      <c r="A65" s="20" t="s">
        <v>1044</v>
      </c>
      <c r="B65" s="130"/>
      <c r="C65" s="24"/>
      <c r="D65" s="735"/>
      <c r="E65" s="736"/>
      <c r="F65" s="24"/>
      <c r="G65" s="24"/>
      <c r="H65" s="24"/>
      <c r="I65" s="130"/>
    </row>
    <row r="66" spans="1:9" s="48" customFormat="1" ht="21" hidden="1">
      <c r="A66" s="128" t="s">
        <v>939</v>
      </c>
      <c r="B66" s="129"/>
      <c r="C66" s="72"/>
      <c r="D66" s="741"/>
      <c r="E66" s="742"/>
      <c r="F66" s="72"/>
      <c r="G66" s="72"/>
      <c r="H66" s="72"/>
      <c r="I66" s="129"/>
    </row>
    <row r="67" spans="1:9" s="48" customFormat="1" ht="21" hidden="1">
      <c r="A67" s="227" t="s">
        <v>1066</v>
      </c>
      <c r="B67" s="319"/>
      <c r="C67" s="320"/>
      <c r="D67" s="321"/>
      <c r="E67" s="322"/>
      <c r="F67" s="320"/>
      <c r="G67" s="320"/>
      <c r="H67" s="320"/>
      <c r="I67" s="319"/>
    </row>
    <row r="68" spans="1:9" s="85" customFormat="1" ht="21" hidden="1">
      <c r="A68" s="20" t="s">
        <v>924</v>
      </c>
      <c r="B68" s="130"/>
      <c r="C68" s="24"/>
      <c r="D68" s="735"/>
      <c r="E68" s="736"/>
      <c r="F68" s="24"/>
      <c r="G68" s="24"/>
      <c r="H68" s="24"/>
      <c r="I68" s="130"/>
    </row>
    <row r="69" spans="1:9" s="85" customFormat="1" ht="21" hidden="1">
      <c r="A69" s="20" t="s">
        <v>925</v>
      </c>
      <c r="B69" s="130"/>
      <c r="C69" s="24"/>
      <c r="D69" s="735"/>
      <c r="E69" s="736"/>
      <c r="F69" s="24"/>
      <c r="G69" s="24"/>
      <c r="H69" s="24"/>
      <c r="I69" s="130"/>
    </row>
    <row r="70" spans="1:9" s="85" customFormat="1" ht="21" hidden="1">
      <c r="A70" s="20" t="s">
        <v>926</v>
      </c>
      <c r="B70" s="130"/>
      <c r="C70" s="24"/>
      <c r="D70" s="735"/>
      <c r="E70" s="736"/>
      <c r="F70" s="24"/>
      <c r="G70" s="24"/>
      <c r="H70" s="24"/>
      <c r="I70" s="130"/>
    </row>
    <row r="71" spans="1:9" s="85" customFormat="1" ht="21" hidden="1">
      <c r="A71" s="26" t="s">
        <v>927</v>
      </c>
      <c r="B71" s="132"/>
      <c r="C71" s="57"/>
      <c r="D71" s="745"/>
      <c r="E71" s="746"/>
      <c r="F71" s="57"/>
      <c r="G71" s="57"/>
      <c r="H71" s="57"/>
      <c r="I71" s="132"/>
    </row>
    <row r="72" spans="1:9" s="85" customFormat="1" ht="21" hidden="1">
      <c r="A72" s="196" t="s">
        <v>928</v>
      </c>
      <c r="B72" s="146"/>
      <c r="C72" s="63"/>
      <c r="D72" s="751"/>
      <c r="E72" s="752"/>
      <c r="F72" s="63"/>
      <c r="G72" s="63"/>
      <c r="H72" s="63"/>
      <c r="I72" s="146"/>
    </row>
    <row r="73" spans="1:9" s="85" customFormat="1" ht="21" hidden="1">
      <c r="A73" s="158" t="s">
        <v>929</v>
      </c>
      <c r="B73" s="130"/>
      <c r="C73" s="24"/>
      <c r="D73" s="735"/>
      <c r="E73" s="736"/>
      <c r="F73" s="24"/>
      <c r="G73" s="24"/>
      <c r="H73" s="24"/>
      <c r="I73" s="130"/>
    </row>
    <row r="74" spans="1:9" s="85" customFormat="1" ht="21" hidden="1">
      <c r="A74" s="158" t="s">
        <v>930</v>
      </c>
      <c r="B74" s="130"/>
      <c r="C74" s="24"/>
      <c r="D74" s="735"/>
      <c r="E74" s="736"/>
      <c r="F74" s="24"/>
      <c r="G74" s="24"/>
      <c r="H74" s="24"/>
      <c r="I74" s="130"/>
    </row>
    <row r="75" spans="1:9" s="85" customFormat="1" ht="21" hidden="1">
      <c r="A75" s="158" t="s">
        <v>931</v>
      </c>
      <c r="B75" s="130"/>
      <c r="C75" s="24"/>
      <c r="D75" s="735"/>
      <c r="E75" s="736"/>
      <c r="F75" s="24"/>
      <c r="G75" s="24"/>
      <c r="H75" s="24"/>
      <c r="I75" s="130"/>
    </row>
    <row r="76" spans="1:9" s="85" customFormat="1" ht="21" hidden="1">
      <c r="A76" s="195" t="s">
        <v>932</v>
      </c>
      <c r="B76" s="147"/>
      <c r="C76" s="67"/>
      <c r="D76" s="737"/>
      <c r="E76" s="738"/>
      <c r="F76" s="67"/>
      <c r="G76" s="67"/>
      <c r="H76" s="67"/>
      <c r="I76" s="147"/>
    </row>
    <row r="77" spans="1:13" s="85" customFormat="1" ht="21" hidden="1">
      <c r="A77" s="148" t="s">
        <v>933</v>
      </c>
      <c r="B77" s="149"/>
      <c r="C77" s="150"/>
      <c r="D77" s="739"/>
      <c r="E77" s="740"/>
      <c r="F77" s="150"/>
      <c r="G77" s="150"/>
      <c r="H77" s="150"/>
      <c r="I77" s="151"/>
      <c r="J77" s="191"/>
      <c r="K77" s="192"/>
      <c r="L77" s="192"/>
      <c r="M77" s="192"/>
    </row>
    <row r="78" spans="1:13" s="85" customFormat="1" ht="21.75" thickBot="1">
      <c r="A78" s="372"/>
      <c r="B78" s="376"/>
      <c r="C78" s="377"/>
      <c r="D78" s="378"/>
      <c r="E78" s="378"/>
      <c r="F78" s="377"/>
      <c r="G78" s="377"/>
      <c r="H78" s="377"/>
      <c r="I78" s="379"/>
      <c r="J78" s="375"/>
      <c r="K78" s="192"/>
      <c r="L78" s="192"/>
      <c r="M78" s="192"/>
    </row>
    <row r="79" spans="1:13" s="85" customFormat="1" ht="21">
      <c r="A79" s="372"/>
      <c r="B79" s="376"/>
      <c r="C79" s="377"/>
      <c r="D79" s="378"/>
      <c r="E79" s="378"/>
      <c r="F79" s="732" t="s">
        <v>674</v>
      </c>
      <c r="G79" s="733"/>
      <c r="H79" s="733"/>
      <c r="I79" s="734"/>
      <c r="J79" s="375"/>
      <c r="K79" s="192"/>
      <c r="L79" s="192"/>
      <c r="M79" s="192"/>
    </row>
    <row r="80" spans="1:9" ht="21">
      <c r="A80" s="90" t="s">
        <v>935</v>
      </c>
      <c r="C80" s="85"/>
      <c r="D80" s="85"/>
      <c r="E80" s="85"/>
      <c r="F80" s="425" t="s">
        <v>1109</v>
      </c>
      <c r="G80" s="422"/>
      <c r="H80" s="431"/>
      <c r="I80" s="432"/>
    </row>
    <row r="81" spans="1:9" ht="21.75" thickBot="1">
      <c r="A81" s="85" t="s">
        <v>1016</v>
      </c>
      <c r="C81" s="85"/>
      <c r="D81" s="85"/>
      <c r="E81" s="85"/>
      <c r="F81" s="426" t="s">
        <v>675</v>
      </c>
      <c r="G81" s="427"/>
      <c r="H81" s="433"/>
      <c r="I81" s="434"/>
    </row>
    <row r="82" spans="1:15" ht="59.25" customHeight="1">
      <c r="A82" s="744" t="s">
        <v>1017</v>
      </c>
      <c r="B82" s="744"/>
      <c r="C82" s="744"/>
      <c r="D82" s="744"/>
      <c r="E82" s="744"/>
      <c r="F82" s="744"/>
      <c r="G82" s="744"/>
      <c r="H82" s="744"/>
      <c r="I82" s="744"/>
      <c r="J82" s="152"/>
      <c r="K82" s="152"/>
      <c r="L82" s="152"/>
      <c r="M82" s="152"/>
      <c r="N82" s="152"/>
      <c r="O82" s="152"/>
    </row>
    <row r="83" spans="1:15" ht="39.75" customHeight="1">
      <c r="A83" s="743" t="s">
        <v>1018</v>
      </c>
      <c r="B83" s="743"/>
      <c r="C83" s="743"/>
      <c r="D83" s="743"/>
      <c r="E83" s="743"/>
      <c r="F83" s="743"/>
      <c r="G83" s="743"/>
      <c r="H83" s="743"/>
      <c r="I83" s="743"/>
      <c r="J83" s="152"/>
      <c r="K83" s="152"/>
      <c r="L83" s="152"/>
      <c r="M83" s="152"/>
      <c r="N83" s="152"/>
      <c r="O83" s="152"/>
    </row>
    <row r="84" spans="1:8" ht="21">
      <c r="A84" s="153" t="s">
        <v>1086</v>
      </c>
      <c r="B84" s="153"/>
      <c r="C84" s="153"/>
      <c r="D84" s="153"/>
      <c r="E84" s="153"/>
      <c r="F84" s="153"/>
      <c r="G84" s="153"/>
      <c r="H84" s="153"/>
    </row>
    <row r="85" spans="1:8" ht="21">
      <c r="A85" s="153" t="s">
        <v>1087</v>
      </c>
      <c r="B85" s="153"/>
      <c r="C85" s="153"/>
      <c r="D85" s="153"/>
      <c r="E85" s="153"/>
      <c r="F85" s="153"/>
      <c r="G85" s="153"/>
      <c r="H85" s="153"/>
    </row>
    <row r="86" spans="1:8" ht="21">
      <c r="A86" s="153" t="s">
        <v>1019</v>
      </c>
      <c r="B86" s="153"/>
      <c r="C86" s="153"/>
      <c r="D86" s="153"/>
      <c r="E86" s="153"/>
      <c r="F86" s="153"/>
      <c r="G86" s="153"/>
      <c r="H86" s="153"/>
    </row>
    <row r="87" spans="1:8" ht="21">
      <c r="A87" s="153" t="s">
        <v>1020</v>
      </c>
      <c r="B87" s="153"/>
      <c r="C87" s="153"/>
      <c r="D87" s="153"/>
      <c r="E87" s="153"/>
      <c r="F87" s="153"/>
      <c r="G87" s="153"/>
      <c r="H87" s="153"/>
    </row>
    <row r="88" spans="1:8" ht="21">
      <c r="A88" s="153" t="s">
        <v>1088</v>
      </c>
      <c r="B88" s="153"/>
      <c r="C88" s="153"/>
      <c r="D88" s="153"/>
      <c r="E88" s="153"/>
      <c r="F88" s="153"/>
      <c r="G88" s="153"/>
      <c r="H88" s="153"/>
    </row>
    <row r="89" spans="1:8" ht="21">
      <c r="A89" s="153" t="s">
        <v>1021</v>
      </c>
      <c r="B89" s="153"/>
      <c r="C89" s="153"/>
      <c r="D89" s="153"/>
      <c r="E89" s="153"/>
      <c r="F89" s="153"/>
      <c r="G89" s="153"/>
      <c r="H89" s="153"/>
    </row>
    <row r="90" spans="1:8" ht="21">
      <c r="A90" s="153" t="s">
        <v>1022</v>
      </c>
      <c r="B90" s="153"/>
      <c r="C90" s="153"/>
      <c r="D90" s="153"/>
      <c r="E90" s="153"/>
      <c r="F90" s="153"/>
      <c r="G90" s="153"/>
      <c r="H90" s="153"/>
    </row>
    <row r="91" spans="1:2" ht="21">
      <c r="A91" s="2" t="s">
        <v>937</v>
      </c>
      <c r="B91" s="7"/>
    </row>
    <row r="92" spans="1:2" ht="21">
      <c r="A92" s="1" t="s">
        <v>1023</v>
      </c>
      <c r="B92" s="7"/>
    </row>
    <row r="93" spans="1:2" ht="21">
      <c r="A93" s="1" t="s">
        <v>1024</v>
      </c>
      <c r="B93" s="88"/>
    </row>
    <row r="94" spans="1:2" ht="21">
      <c r="A94" s="1" t="s">
        <v>1025</v>
      </c>
      <c r="B94" s="88"/>
    </row>
    <row r="95" spans="1:2" ht="21">
      <c r="A95" s="154" t="s">
        <v>975</v>
      </c>
      <c r="B95" s="88"/>
    </row>
    <row r="96" spans="1:2" ht="21">
      <c r="A96" s="7" t="s">
        <v>1026</v>
      </c>
      <c r="B96" s="88"/>
    </row>
    <row r="97" ht="21">
      <c r="B97" s="88"/>
    </row>
    <row r="98" ht="21">
      <c r="B98" s="88"/>
    </row>
    <row r="99" ht="21">
      <c r="B99" s="88"/>
    </row>
    <row r="100" ht="21">
      <c r="B100" s="88"/>
    </row>
  </sheetData>
  <mergeCells count="74">
    <mergeCell ref="A3:A5"/>
    <mergeCell ref="C3:C5"/>
    <mergeCell ref="I3:I5"/>
    <mergeCell ref="D42:E42"/>
    <mergeCell ref="D37:E37"/>
    <mergeCell ref="D38:E38"/>
    <mergeCell ref="D39:E39"/>
    <mergeCell ref="D40:E40"/>
    <mergeCell ref="D33:E33"/>
    <mergeCell ref="D34:E34"/>
    <mergeCell ref="D43:E43"/>
    <mergeCell ref="D44:E44"/>
    <mergeCell ref="D72:E72"/>
    <mergeCell ref="D52:E52"/>
    <mergeCell ref="D51:E51"/>
    <mergeCell ref="D70:E70"/>
    <mergeCell ref="D58:E58"/>
    <mergeCell ref="D59:E59"/>
    <mergeCell ref="D60:E60"/>
    <mergeCell ref="D45:E45"/>
    <mergeCell ref="D35:E35"/>
    <mergeCell ref="D36:E36"/>
    <mergeCell ref="D29:E29"/>
    <mergeCell ref="D30:E30"/>
    <mergeCell ref="D31:E31"/>
    <mergeCell ref="D32:E32"/>
    <mergeCell ref="D23:E23"/>
    <mergeCell ref="D24:E26"/>
    <mergeCell ref="D27:E27"/>
    <mergeCell ref="D28:E28"/>
    <mergeCell ref="D19:E19"/>
    <mergeCell ref="D20:E20"/>
    <mergeCell ref="D21:E21"/>
    <mergeCell ref="D22:E22"/>
    <mergeCell ref="D15:E15"/>
    <mergeCell ref="D16:E16"/>
    <mergeCell ref="D17:E17"/>
    <mergeCell ref="D18:E18"/>
    <mergeCell ref="D5:E5"/>
    <mergeCell ref="D6:E6"/>
    <mergeCell ref="D7:E7"/>
    <mergeCell ref="D8:E8"/>
    <mergeCell ref="D9:E9"/>
    <mergeCell ref="D10:E10"/>
    <mergeCell ref="D11:E11"/>
    <mergeCell ref="D13:E13"/>
    <mergeCell ref="D14:E14"/>
    <mergeCell ref="D56:E56"/>
    <mergeCell ref="A83:I83"/>
    <mergeCell ref="A82:I82"/>
    <mergeCell ref="D46:E46"/>
    <mergeCell ref="D47:E47"/>
    <mergeCell ref="D48:E48"/>
    <mergeCell ref="D49:E49"/>
    <mergeCell ref="D50:E50"/>
    <mergeCell ref="D71:E71"/>
    <mergeCell ref="D57:E57"/>
    <mergeCell ref="D66:E66"/>
    <mergeCell ref="D68:E68"/>
    <mergeCell ref="D61:E61"/>
    <mergeCell ref="D62:E62"/>
    <mergeCell ref="D63:E63"/>
    <mergeCell ref="D64:E64"/>
    <mergeCell ref="D65:E65"/>
    <mergeCell ref="F79:I79"/>
    <mergeCell ref="D69:E69"/>
    <mergeCell ref="D53:E53"/>
    <mergeCell ref="D54:E54"/>
    <mergeCell ref="D55:E55"/>
    <mergeCell ref="D74:E74"/>
    <mergeCell ref="D75:E75"/>
    <mergeCell ref="D76:E76"/>
    <mergeCell ref="D77:E77"/>
    <mergeCell ref="D73:E73"/>
  </mergeCells>
  <printOptions horizontalCentered="1"/>
  <pageMargins left="0.984251968503937" right="0.5905511811023623" top="0.984251968503937" bottom="0.5905511811023623" header="0.5118110236220472" footer="0.5118110236220472"/>
  <pageSetup horizontalDpi="600" verticalDpi="600" orientation="portrait" paperSize="9" scale="82" r:id="rId1"/>
  <headerFooter alignWithMargins="0">
    <oddHeader xml:space="preserve">&amp;R&amp;"Angsana New,Regular"&amp;12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O114"/>
  <sheetViews>
    <sheetView tabSelected="1" view="pageBreakPreview" zoomScale="85" zoomScaleSheetLayoutView="85" workbookViewId="0" topLeftCell="C4">
      <selection activeCell="I29" sqref="I29"/>
    </sheetView>
  </sheetViews>
  <sheetFormatPr defaultColWidth="9.140625" defaultRowHeight="12.75"/>
  <cols>
    <col min="1" max="1" width="6.57421875" style="181" customWidth="1"/>
    <col min="2" max="2" width="36.00390625" style="181" customWidth="1"/>
    <col min="3" max="3" width="15.421875" style="181" bestFit="1" customWidth="1"/>
    <col min="4" max="4" width="12.00390625" style="181" customWidth="1"/>
    <col min="5" max="5" width="27.421875" style="181" customWidth="1"/>
    <col min="6" max="6" width="6.00390625" style="400" customWidth="1"/>
    <col min="7" max="7" width="5.7109375" style="400" customWidth="1"/>
    <col min="8" max="8" width="11.28125" style="181" customWidth="1"/>
    <col min="9" max="9" width="17.28125" style="181" customWidth="1"/>
    <col min="10" max="10" width="9.140625" style="181" hidden="1" customWidth="1"/>
    <col min="11" max="11" width="14.140625" style="181" customWidth="1"/>
    <col min="12" max="12" width="14.00390625" style="181" customWidth="1"/>
    <col min="13" max="13" width="9.140625" style="181" customWidth="1"/>
    <col min="14" max="14" width="8.421875" style="181" customWidth="1"/>
    <col min="15" max="16384" width="9.140625" style="181" customWidth="1"/>
  </cols>
  <sheetData>
    <row r="1" spans="1:14" ht="21">
      <c r="A1" s="783" t="s">
        <v>1107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</row>
    <row r="2" spans="1:12" ht="12" customHeight="1">
      <c r="A2" s="786" t="s">
        <v>1047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</row>
    <row r="3" spans="1:12" ht="18.75" customHeight="1">
      <c r="A3" s="786" t="s">
        <v>234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</row>
    <row r="4" spans="1:11" ht="18.75" customHeight="1">
      <c r="A4" s="787"/>
      <c r="B4" s="787"/>
      <c r="C4" s="787"/>
      <c r="D4" s="787"/>
      <c r="E4" s="787"/>
      <c r="F4" s="787"/>
      <c r="G4" s="787"/>
      <c r="H4" s="787"/>
      <c r="I4" s="787"/>
      <c r="J4" s="785"/>
      <c r="K4" s="785"/>
    </row>
    <row r="5" spans="1:15" ht="18.75" customHeight="1">
      <c r="A5" s="782" t="s">
        <v>959</v>
      </c>
      <c r="B5" s="781" t="s">
        <v>1027</v>
      </c>
      <c r="C5" s="782" t="s">
        <v>1028</v>
      </c>
      <c r="D5" s="782" t="s">
        <v>1029</v>
      </c>
      <c r="E5" s="788" t="s">
        <v>1046</v>
      </c>
      <c r="F5" s="782" t="s">
        <v>865</v>
      </c>
      <c r="G5" s="782"/>
      <c r="H5" s="782" t="s">
        <v>1030</v>
      </c>
      <c r="I5" s="782"/>
      <c r="J5" s="782"/>
      <c r="K5" s="782"/>
      <c r="L5" s="782"/>
      <c r="M5" s="782" t="s">
        <v>1031</v>
      </c>
      <c r="N5" s="781" t="s">
        <v>1045</v>
      </c>
      <c r="O5" s="361" t="s">
        <v>935</v>
      </c>
    </row>
    <row r="6" spans="1:14" ht="18.75" customHeight="1">
      <c r="A6" s="782"/>
      <c r="B6" s="781"/>
      <c r="C6" s="782"/>
      <c r="D6" s="782"/>
      <c r="E6" s="788"/>
      <c r="F6" s="782" t="s">
        <v>1105</v>
      </c>
      <c r="G6" s="782"/>
      <c r="H6" s="782" t="s">
        <v>1032</v>
      </c>
      <c r="I6" s="397" t="s">
        <v>1033</v>
      </c>
      <c r="J6" s="398"/>
      <c r="K6" s="782" t="s">
        <v>1034</v>
      </c>
      <c r="L6" s="782" t="s">
        <v>1035</v>
      </c>
      <c r="M6" s="782"/>
      <c r="N6" s="781"/>
    </row>
    <row r="7" spans="1:14" ht="18.75" customHeight="1">
      <c r="A7" s="782"/>
      <c r="B7" s="781"/>
      <c r="C7" s="782"/>
      <c r="D7" s="782"/>
      <c r="E7" s="789"/>
      <c r="F7" s="397" t="s">
        <v>1106</v>
      </c>
      <c r="G7" s="397" t="s">
        <v>1104</v>
      </c>
      <c r="H7" s="782"/>
      <c r="I7" s="397" t="s">
        <v>1036</v>
      </c>
      <c r="J7" s="398"/>
      <c r="K7" s="782"/>
      <c r="L7" s="782"/>
      <c r="M7" s="782"/>
      <c r="N7" s="781"/>
    </row>
    <row r="8" spans="1:15" ht="84">
      <c r="A8" s="642">
        <v>1</v>
      </c>
      <c r="B8" s="643" t="s">
        <v>264</v>
      </c>
      <c r="C8" s="548" t="s">
        <v>308</v>
      </c>
      <c r="D8" s="680">
        <v>39556</v>
      </c>
      <c r="E8" s="643" t="s">
        <v>235</v>
      </c>
      <c r="F8" s="548" t="s">
        <v>617</v>
      </c>
      <c r="G8" s="642" t="s">
        <v>617</v>
      </c>
      <c r="H8" s="548"/>
      <c r="I8" s="642"/>
      <c r="J8" s="642"/>
      <c r="K8" s="681" t="s">
        <v>1111</v>
      </c>
      <c r="L8" s="642"/>
      <c r="M8" s="681" t="s">
        <v>1111</v>
      </c>
      <c r="N8" s="642"/>
      <c r="O8" s="548"/>
    </row>
    <row r="9" spans="1:15" ht="84">
      <c r="A9" s="642">
        <v>2</v>
      </c>
      <c r="B9" s="643" t="s">
        <v>264</v>
      </c>
      <c r="C9" s="548" t="s">
        <v>308</v>
      </c>
      <c r="D9" s="680">
        <v>39556</v>
      </c>
      <c r="E9" s="643" t="s">
        <v>236</v>
      </c>
      <c r="F9" s="548" t="s">
        <v>617</v>
      </c>
      <c r="G9" s="642" t="s">
        <v>617</v>
      </c>
      <c r="H9" s="548"/>
      <c r="I9" s="642"/>
      <c r="J9" s="642"/>
      <c r="K9" s="681" t="s">
        <v>1111</v>
      </c>
      <c r="L9" s="642"/>
      <c r="M9" s="681" t="s">
        <v>1111</v>
      </c>
      <c r="N9" s="642"/>
      <c r="O9" s="682"/>
    </row>
    <row r="10" spans="1:15" ht="84">
      <c r="A10" s="642">
        <v>3</v>
      </c>
      <c r="B10" s="643" t="s">
        <v>264</v>
      </c>
      <c r="C10" s="548" t="s">
        <v>308</v>
      </c>
      <c r="D10" s="680">
        <v>39556</v>
      </c>
      <c r="E10" s="643" t="s">
        <v>1120</v>
      </c>
      <c r="F10" s="548" t="s">
        <v>617</v>
      </c>
      <c r="G10" s="642" t="s">
        <v>617</v>
      </c>
      <c r="H10" s="548"/>
      <c r="I10" s="642"/>
      <c r="J10" s="642"/>
      <c r="K10" s="681" t="s">
        <v>1111</v>
      </c>
      <c r="L10" s="642"/>
      <c r="M10" s="681" t="s">
        <v>1111</v>
      </c>
      <c r="N10" s="642"/>
      <c r="O10" s="682"/>
    </row>
    <row r="11" spans="1:15" s="659" customFormat="1" ht="63">
      <c r="A11" s="642">
        <v>4</v>
      </c>
      <c r="B11" s="643" t="s">
        <v>265</v>
      </c>
      <c r="C11" s="548" t="s">
        <v>309</v>
      </c>
      <c r="D11" s="565">
        <v>39462</v>
      </c>
      <c r="E11" s="643" t="s">
        <v>1120</v>
      </c>
      <c r="F11" s="548" t="s">
        <v>617</v>
      </c>
      <c r="G11" s="679" t="s">
        <v>617</v>
      </c>
      <c r="H11" s="681" t="s">
        <v>1111</v>
      </c>
      <c r="I11" s="679"/>
      <c r="J11" s="679"/>
      <c r="K11" s="679"/>
      <c r="L11" s="679"/>
      <c r="M11" s="548" t="s">
        <v>362</v>
      </c>
      <c r="N11" s="679"/>
      <c r="O11" s="548"/>
    </row>
    <row r="12" spans="1:15" s="659" customFormat="1" ht="42">
      <c r="A12" s="642">
        <v>5</v>
      </c>
      <c r="B12" s="643" t="s">
        <v>266</v>
      </c>
      <c r="C12" s="548" t="s">
        <v>617</v>
      </c>
      <c r="D12" s="565" t="s">
        <v>617</v>
      </c>
      <c r="E12" s="643" t="s">
        <v>237</v>
      </c>
      <c r="F12" s="548" t="s">
        <v>617</v>
      </c>
      <c r="G12" s="679" t="s">
        <v>617</v>
      </c>
      <c r="H12" s="548"/>
      <c r="I12" s="679"/>
      <c r="J12" s="679"/>
      <c r="K12" s="681" t="s">
        <v>1111</v>
      </c>
      <c r="L12" s="679"/>
      <c r="M12" s="548" t="s">
        <v>362</v>
      </c>
      <c r="N12" s="679"/>
      <c r="O12" s="548"/>
    </row>
    <row r="13" spans="1:15" s="659" customFormat="1" ht="63">
      <c r="A13" s="642">
        <v>6</v>
      </c>
      <c r="B13" s="643" t="s">
        <v>267</v>
      </c>
      <c r="C13" s="548" t="s">
        <v>310</v>
      </c>
      <c r="D13" s="565">
        <v>39533</v>
      </c>
      <c r="E13" s="643" t="s">
        <v>1121</v>
      </c>
      <c r="F13" s="548" t="s">
        <v>617</v>
      </c>
      <c r="G13" s="679" t="s">
        <v>617</v>
      </c>
      <c r="H13" s="548"/>
      <c r="I13" s="679"/>
      <c r="J13" s="679"/>
      <c r="K13" s="681" t="s">
        <v>1111</v>
      </c>
      <c r="L13" s="679"/>
      <c r="M13" s="548" t="s">
        <v>362</v>
      </c>
      <c r="N13" s="679"/>
      <c r="O13" s="548"/>
    </row>
    <row r="14" spans="1:15" s="659" customFormat="1" ht="42">
      <c r="A14" s="642">
        <v>7</v>
      </c>
      <c r="B14" s="643" t="s">
        <v>268</v>
      </c>
      <c r="C14" s="548" t="s">
        <v>617</v>
      </c>
      <c r="D14" s="565" t="s">
        <v>617</v>
      </c>
      <c r="E14" s="643" t="s">
        <v>237</v>
      </c>
      <c r="F14" s="548" t="s">
        <v>617</v>
      </c>
      <c r="G14" s="679" t="s">
        <v>617</v>
      </c>
      <c r="H14" s="548"/>
      <c r="I14" s="679"/>
      <c r="J14" s="679"/>
      <c r="K14" s="679"/>
      <c r="L14" s="681" t="s">
        <v>1111</v>
      </c>
      <c r="M14" s="548" t="s">
        <v>362</v>
      </c>
      <c r="N14" s="679"/>
      <c r="O14" s="548"/>
    </row>
    <row r="15" spans="1:15" ht="63">
      <c r="A15" s="642">
        <v>8</v>
      </c>
      <c r="B15" s="643" t="s">
        <v>269</v>
      </c>
      <c r="C15" s="548" t="s">
        <v>311</v>
      </c>
      <c r="D15" s="565">
        <v>39380</v>
      </c>
      <c r="E15" s="643" t="s">
        <v>238</v>
      </c>
      <c r="F15" s="548">
        <v>6</v>
      </c>
      <c r="G15" s="642" t="s">
        <v>617</v>
      </c>
      <c r="H15" s="548"/>
      <c r="I15" s="642"/>
      <c r="J15" s="642"/>
      <c r="K15" s="642"/>
      <c r="L15" s="681" t="s">
        <v>1111</v>
      </c>
      <c r="M15" s="681" t="s">
        <v>1111</v>
      </c>
      <c r="N15" s="642"/>
      <c r="O15" s="548"/>
    </row>
    <row r="16" spans="1:15" ht="43.5" customHeight="1">
      <c r="A16" s="642">
        <v>9</v>
      </c>
      <c r="B16" s="685" t="s">
        <v>0</v>
      </c>
      <c r="C16" s="592" t="s">
        <v>1172</v>
      </c>
      <c r="D16" s="565">
        <v>39370</v>
      </c>
      <c r="E16" s="396" t="s">
        <v>1115</v>
      </c>
      <c r="F16" s="548">
        <v>6</v>
      </c>
      <c r="G16" s="642" t="s">
        <v>617</v>
      </c>
      <c r="H16" s="681" t="s">
        <v>1111</v>
      </c>
      <c r="I16" s="642"/>
      <c r="J16" s="642"/>
      <c r="K16" s="642"/>
      <c r="L16" s="642"/>
      <c r="M16" s="681" t="s">
        <v>1111</v>
      </c>
      <c r="N16" s="642"/>
      <c r="O16" s="548"/>
    </row>
    <row r="17" spans="1:15" ht="105">
      <c r="A17" s="642">
        <v>10</v>
      </c>
      <c r="B17" s="643" t="s">
        <v>270</v>
      </c>
      <c r="C17" s="548" t="s">
        <v>312</v>
      </c>
      <c r="D17" s="565">
        <v>39547</v>
      </c>
      <c r="E17" s="687" t="s">
        <v>239</v>
      </c>
      <c r="F17" s="548">
        <v>15</v>
      </c>
      <c r="G17" s="642" t="s">
        <v>617</v>
      </c>
      <c r="H17" s="548"/>
      <c r="I17" s="642"/>
      <c r="J17" s="642"/>
      <c r="K17" s="681" t="s">
        <v>1111</v>
      </c>
      <c r="L17" s="642"/>
      <c r="M17" s="681" t="s">
        <v>1111</v>
      </c>
      <c r="N17" s="642"/>
      <c r="O17" s="548"/>
    </row>
    <row r="18" spans="1:15" ht="84">
      <c r="A18" s="642">
        <v>11</v>
      </c>
      <c r="B18" s="643" t="s">
        <v>271</v>
      </c>
      <c r="C18" s="415" t="s">
        <v>313</v>
      </c>
      <c r="D18" s="565">
        <v>39722</v>
      </c>
      <c r="E18" s="687" t="s">
        <v>239</v>
      </c>
      <c r="F18" s="548">
        <v>15</v>
      </c>
      <c r="G18" s="642" t="s">
        <v>617</v>
      </c>
      <c r="H18" s="548"/>
      <c r="I18" s="642"/>
      <c r="J18" s="642"/>
      <c r="K18" s="681" t="s">
        <v>1111</v>
      </c>
      <c r="L18" s="642"/>
      <c r="M18" s="681" t="s">
        <v>1111</v>
      </c>
      <c r="N18" s="642"/>
      <c r="O18" s="548"/>
    </row>
    <row r="19" spans="1:15" ht="63">
      <c r="A19" s="642">
        <v>12</v>
      </c>
      <c r="B19" s="643" t="s">
        <v>272</v>
      </c>
      <c r="C19" s="548" t="s">
        <v>314</v>
      </c>
      <c r="D19" s="565" t="s">
        <v>627</v>
      </c>
      <c r="E19" s="687" t="s">
        <v>114</v>
      </c>
      <c r="F19" s="548">
        <v>20</v>
      </c>
      <c r="G19" s="642" t="s">
        <v>617</v>
      </c>
      <c r="H19" s="548"/>
      <c r="I19" s="642"/>
      <c r="J19" s="642"/>
      <c r="K19" s="642"/>
      <c r="L19" s="681" t="s">
        <v>1111</v>
      </c>
      <c r="M19" s="681" t="s">
        <v>1111</v>
      </c>
      <c r="N19" s="642"/>
      <c r="O19" s="548"/>
    </row>
    <row r="20" spans="1:15" ht="84">
      <c r="A20" s="642">
        <v>13</v>
      </c>
      <c r="B20" s="643" t="s">
        <v>271</v>
      </c>
      <c r="C20" s="415" t="s">
        <v>313</v>
      </c>
      <c r="D20" s="565">
        <v>39356</v>
      </c>
      <c r="E20" s="687" t="s">
        <v>114</v>
      </c>
      <c r="F20" s="548">
        <v>15</v>
      </c>
      <c r="G20" s="642" t="s">
        <v>617</v>
      </c>
      <c r="H20" s="548"/>
      <c r="I20" s="642"/>
      <c r="J20" s="642"/>
      <c r="K20" s="681" t="s">
        <v>1111</v>
      </c>
      <c r="L20" s="642"/>
      <c r="M20" s="681" t="s">
        <v>1111</v>
      </c>
      <c r="N20" s="642"/>
      <c r="O20" s="548"/>
    </row>
    <row r="21" spans="1:15" ht="42">
      <c r="A21" s="642">
        <v>14</v>
      </c>
      <c r="B21" s="643" t="s">
        <v>273</v>
      </c>
      <c r="C21" s="683">
        <v>237410</v>
      </c>
      <c r="D21" s="565">
        <v>39504</v>
      </c>
      <c r="E21" s="687" t="s">
        <v>114</v>
      </c>
      <c r="F21" s="548">
        <v>30</v>
      </c>
      <c r="G21" s="642" t="s">
        <v>617</v>
      </c>
      <c r="H21" s="548"/>
      <c r="I21" s="642"/>
      <c r="J21" s="642"/>
      <c r="K21" s="642"/>
      <c r="L21" s="681" t="s">
        <v>1111</v>
      </c>
      <c r="M21" s="681" t="s">
        <v>1111</v>
      </c>
      <c r="N21" s="642"/>
      <c r="O21" s="548"/>
    </row>
    <row r="22" spans="1:15" s="659" customFormat="1" ht="42">
      <c r="A22" s="642">
        <v>15</v>
      </c>
      <c r="B22" s="643" t="s">
        <v>274</v>
      </c>
      <c r="C22" s="548" t="s">
        <v>315</v>
      </c>
      <c r="D22" s="565">
        <v>39517</v>
      </c>
      <c r="E22" s="687" t="s">
        <v>240</v>
      </c>
      <c r="F22" s="548">
        <v>4</v>
      </c>
      <c r="G22" s="642" t="s">
        <v>617</v>
      </c>
      <c r="H22" s="548"/>
      <c r="I22" s="681" t="s">
        <v>1111</v>
      </c>
      <c r="J22" s="679"/>
      <c r="K22" s="690"/>
      <c r="L22" s="679"/>
      <c r="M22" s="681" t="s">
        <v>1111</v>
      </c>
      <c r="N22" s="679"/>
      <c r="O22" s="548"/>
    </row>
    <row r="23" spans="1:15" s="659" customFormat="1" ht="42">
      <c r="A23" s="642">
        <v>16</v>
      </c>
      <c r="B23" s="643" t="s">
        <v>274</v>
      </c>
      <c r="C23" s="548" t="s">
        <v>316</v>
      </c>
      <c r="D23" s="565">
        <v>39584</v>
      </c>
      <c r="E23" s="687" t="s">
        <v>240</v>
      </c>
      <c r="F23" s="548">
        <v>4</v>
      </c>
      <c r="G23" s="642" t="s">
        <v>617</v>
      </c>
      <c r="H23" s="548"/>
      <c r="I23" s="681" t="s">
        <v>1111</v>
      </c>
      <c r="J23" s="679"/>
      <c r="K23" s="681"/>
      <c r="L23" s="679"/>
      <c r="M23" s="681" t="s">
        <v>1111</v>
      </c>
      <c r="N23" s="679"/>
      <c r="O23" s="548"/>
    </row>
    <row r="24" spans="1:15" ht="84">
      <c r="A24" s="642">
        <v>17</v>
      </c>
      <c r="B24" s="643" t="s">
        <v>271</v>
      </c>
      <c r="C24" s="394" t="s">
        <v>313</v>
      </c>
      <c r="D24" s="565">
        <v>39356</v>
      </c>
      <c r="E24" s="687" t="s">
        <v>240</v>
      </c>
      <c r="F24" s="548">
        <v>10</v>
      </c>
      <c r="G24" s="642" t="s">
        <v>617</v>
      </c>
      <c r="H24" s="548"/>
      <c r="I24" s="642"/>
      <c r="J24" s="642"/>
      <c r="K24" s="681" t="s">
        <v>1111</v>
      </c>
      <c r="L24" s="642"/>
      <c r="M24" s="681" t="s">
        <v>1111</v>
      </c>
      <c r="N24" s="642"/>
      <c r="O24" s="548"/>
    </row>
    <row r="25" spans="1:15" ht="84">
      <c r="A25" s="642">
        <v>18</v>
      </c>
      <c r="B25" s="643" t="s">
        <v>271</v>
      </c>
      <c r="C25" s="394" t="s">
        <v>317</v>
      </c>
      <c r="D25" s="565">
        <v>39356</v>
      </c>
      <c r="E25" s="396" t="s">
        <v>238</v>
      </c>
      <c r="F25" s="548">
        <v>10</v>
      </c>
      <c r="G25" s="642" t="s">
        <v>617</v>
      </c>
      <c r="H25" s="548"/>
      <c r="I25" s="642"/>
      <c r="J25" s="642"/>
      <c r="K25" s="681" t="s">
        <v>1111</v>
      </c>
      <c r="L25" s="642"/>
      <c r="M25" s="681" t="s">
        <v>1111</v>
      </c>
      <c r="N25" s="642"/>
      <c r="O25" s="548"/>
    </row>
    <row r="26" spans="1:15" ht="84">
      <c r="A26" s="642">
        <v>19</v>
      </c>
      <c r="B26" s="643" t="s">
        <v>271</v>
      </c>
      <c r="C26" s="394" t="s">
        <v>318</v>
      </c>
      <c r="D26" s="565">
        <v>39356</v>
      </c>
      <c r="E26" s="643" t="s">
        <v>115</v>
      </c>
      <c r="F26" s="548">
        <v>10</v>
      </c>
      <c r="G26" s="642" t="s">
        <v>617</v>
      </c>
      <c r="H26" s="548"/>
      <c r="I26" s="642"/>
      <c r="J26" s="642"/>
      <c r="K26" s="681" t="s">
        <v>1111</v>
      </c>
      <c r="L26" s="642"/>
      <c r="M26" s="681" t="s">
        <v>1111</v>
      </c>
      <c r="N26" s="642"/>
      <c r="O26" s="548"/>
    </row>
    <row r="27" spans="1:15" ht="84">
      <c r="A27" s="642">
        <v>20</v>
      </c>
      <c r="B27" s="643" t="s">
        <v>271</v>
      </c>
      <c r="C27" s="394" t="s">
        <v>319</v>
      </c>
      <c r="D27" s="565">
        <v>39356</v>
      </c>
      <c r="E27" s="643" t="s">
        <v>241</v>
      </c>
      <c r="F27" s="548">
        <v>10</v>
      </c>
      <c r="G27" s="642" t="s">
        <v>617</v>
      </c>
      <c r="H27" s="548"/>
      <c r="I27" s="642"/>
      <c r="J27" s="642"/>
      <c r="K27" s="681" t="s">
        <v>1111</v>
      </c>
      <c r="L27" s="642"/>
      <c r="M27" s="681" t="s">
        <v>1111</v>
      </c>
      <c r="N27" s="642"/>
      <c r="O27" s="548"/>
    </row>
    <row r="28" spans="1:15" ht="84">
      <c r="A28" s="642">
        <v>21</v>
      </c>
      <c r="B28" s="643" t="s">
        <v>271</v>
      </c>
      <c r="C28" s="394" t="s">
        <v>320</v>
      </c>
      <c r="D28" s="565">
        <v>39356</v>
      </c>
      <c r="E28" s="643" t="s">
        <v>242</v>
      </c>
      <c r="F28" s="548">
        <v>10</v>
      </c>
      <c r="G28" s="642" t="s">
        <v>617</v>
      </c>
      <c r="H28" s="548"/>
      <c r="I28" s="642"/>
      <c r="J28" s="642"/>
      <c r="K28" s="681" t="s">
        <v>1111</v>
      </c>
      <c r="L28" s="642"/>
      <c r="M28" s="681" t="s">
        <v>1111</v>
      </c>
      <c r="N28" s="642"/>
      <c r="O28" s="548"/>
    </row>
    <row r="29" spans="1:15" ht="84">
      <c r="A29" s="642">
        <v>22</v>
      </c>
      <c r="B29" s="643" t="s">
        <v>271</v>
      </c>
      <c r="C29" s="394" t="s">
        <v>321</v>
      </c>
      <c r="D29" s="565">
        <v>39356</v>
      </c>
      <c r="E29" s="643" t="s">
        <v>243</v>
      </c>
      <c r="F29" s="548">
        <v>10</v>
      </c>
      <c r="G29" s="642" t="s">
        <v>617</v>
      </c>
      <c r="H29" s="548"/>
      <c r="I29" s="642"/>
      <c r="J29" s="642"/>
      <c r="K29" s="681" t="s">
        <v>1111</v>
      </c>
      <c r="L29" s="642"/>
      <c r="M29" s="681" t="s">
        <v>1111</v>
      </c>
      <c r="N29" s="642"/>
      <c r="O29" s="548"/>
    </row>
    <row r="30" spans="1:15" s="659" customFormat="1" ht="63">
      <c r="A30" s="642">
        <v>23</v>
      </c>
      <c r="B30" s="643" t="s">
        <v>275</v>
      </c>
      <c r="C30" s="548" t="s">
        <v>322</v>
      </c>
      <c r="D30" s="565">
        <v>39381</v>
      </c>
      <c r="E30" s="643" t="s">
        <v>1116</v>
      </c>
      <c r="F30" s="548">
        <v>6</v>
      </c>
      <c r="G30" s="642" t="s">
        <v>617</v>
      </c>
      <c r="H30" s="548"/>
      <c r="I30" s="681" t="s">
        <v>1111</v>
      </c>
      <c r="J30" s="679"/>
      <c r="K30" s="681"/>
      <c r="L30" s="679"/>
      <c r="M30" s="681" t="s">
        <v>1111</v>
      </c>
      <c r="N30" s="679"/>
      <c r="O30" s="548"/>
    </row>
    <row r="31" spans="1:15" ht="105">
      <c r="A31" s="642">
        <v>24</v>
      </c>
      <c r="B31" s="686" t="s">
        <v>276</v>
      </c>
      <c r="C31" s="548" t="s">
        <v>323</v>
      </c>
      <c r="D31" s="595">
        <v>39582</v>
      </c>
      <c r="E31" s="687" t="s">
        <v>244</v>
      </c>
      <c r="F31" s="548">
        <v>6</v>
      </c>
      <c r="G31" s="642" t="s">
        <v>617</v>
      </c>
      <c r="H31" s="548"/>
      <c r="I31" s="642"/>
      <c r="J31" s="642"/>
      <c r="K31" s="681" t="s">
        <v>1111</v>
      </c>
      <c r="L31" s="642"/>
      <c r="M31" s="681" t="s">
        <v>1111</v>
      </c>
      <c r="N31" s="642"/>
      <c r="O31" s="548"/>
    </row>
    <row r="32" spans="1:15" ht="42">
      <c r="A32" s="642">
        <v>25</v>
      </c>
      <c r="B32" s="643" t="s">
        <v>277</v>
      </c>
      <c r="C32" s="548" t="s">
        <v>324</v>
      </c>
      <c r="D32" s="565">
        <v>39375</v>
      </c>
      <c r="E32" s="687" t="s">
        <v>244</v>
      </c>
      <c r="F32" s="548">
        <v>12</v>
      </c>
      <c r="G32" s="642" t="s">
        <v>617</v>
      </c>
      <c r="H32" s="548"/>
      <c r="I32" s="642"/>
      <c r="J32" s="642"/>
      <c r="K32" s="681" t="s">
        <v>1111</v>
      </c>
      <c r="L32" s="642"/>
      <c r="M32" s="681" t="s">
        <v>1111</v>
      </c>
      <c r="N32" s="642"/>
      <c r="O32" s="548"/>
    </row>
    <row r="33" spans="1:15" ht="42">
      <c r="A33" s="642">
        <v>26</v>
      </c>
      <c r="B33" s="643" t="s">
        <v>277</v>
      </c>
      <c r="C33" s="548" t="s">
        <v>324</v>
      </c>
      <c r="D33" s="565">
        <v>39375</v>
      </c>
      <c r="E33" s="643" t="s">
        <v>245</v>
      </c>
      <c r="F33" s="548">
        <v>12</v>
      </c>
      <c r="G33" s="642" t="s">
        <v>617</v>
      </c>
      <c r="H33" s="548"/>
      <c r="I33" s="642"/>
      <c r="J33" s="642"/>
      <c r="K33" s="681" t="s">
        <v>1111</v>
      </c>
      <c r="L33" s="642"/>
      <c r="M33" s="681" t="s">
        <v>1111</v>
      </c>
      <c r="N33" s="642"/>
      <c r="O33" s="548"/>
    </row>
    <row r="34" spans="1:15" ht="42">
      <c r="A34" s="642">
        <v>27</v>
      </c>
      <c r="B34" s="643" t="s">
        <v>277</v>
      </c>
      <c r="C34" s="548" t="s">
        <v>324</v>
      </c>
      <c r="D34" s="565">
        <v>39375</v>
      </c>
      <c r="E34" s="687" t="s">
        <v>246</v>
      </c>
      <c r="F34" s="548">
        <v>12</v>
      </c>
      <c r="G34" s="642" t="s">
        <v>617</v>
      </c>
      <c r="H34" s="548"/>
      <c r="I34" s="642"/>
      <c r="J34" s="642"/>
      <c r="K34" s="681" t="s">
        <v>1111</v>
      </c>
      <c r="L34" s="642"/>
      <c r="M34" s="681" t="s">
        <v>1111</v>
      </c>
      <c r="N34" s="642"/>
      <c r="O34" s="548"/>
    </row>
    <row r="35" spans="1:15" ht="42">
      <c r="A35" s="642">
        <v>28</v>
      </c>
      <c r="B35" s="643" t="s">
        <v>278</v>
      </c>
      <c r="C35" s="548" t="s">
        <v>325</v>
      </c>
      <c r="D35" s="565">
        <v>39601</v>
      </c>
      <c r="E35" s="687" t="s">
        <v>246</v>
      </c>
      <c r="F35" s="548">
        <v>12</v>
      </c>
      <c r="G35" s="642" t="s">
        <v>617</v>
      </c>
      <c r="H35" s="548"/>
      <c r="I35" s="642"/>
      <c r="J35" s="642"/>
      <c r="K35" s="642"/>
      <c r="L35" s="681" t="s">
        <v>1111</v>
      </c>
      <c r="M35" s="548"/>
      <c r="N35" s="681" t="s">
        <v>1111</v>
      </c>
      <c r="O35" s="548"/>
    </row>
    <row r="36" spans="1:15" ht="42">
      <c r="A36" s="642">
        <v>29</v>
      </c>
      <c r="B36" s="643" t="s">
        <v>277</v>
      </c>
      <c r="C36" s="548" t="s">
        <v>324</v>
      </c>
      <c r="D36" s="565">
        <v>39375</v>
      </c>
      <c r="E36" s="396" t="s">
        <v>247</v>
      </c>
      <c r="F36" s="548">
        <v>12</v>
      </c>
      <c r="G36" s="642" t="s">
        <v>617</v>
      </c>
      <c r="H36" s="548"/>
      <c r="I36" s="642"/>
      <c r="J36" s="642"/>
      <c r="K36" s="681" t="s">
        <v>1111</v>
      </c>
      <c r="L36" s="642"/>
      <c r="M36" s="681" t="s">
        <v>1111</v>
      </c>
      <c r="N36" s="642"/>
      <c r="O36" s="548"/>
    </row>
    <row r="37" spans="1:15" ht="42">
      <c r="A37" s="642">
        <v>30</v>
      </c>
      <c r="B37" s="643" t="s">
        <v>277</v>
      </c>
      <c r="C37" s="548" t="s">
        <v>324</v>
      </c>
      <c r="D37" s="565">
        <v>39375</v>
      </c>
      <c r="E37" s="631" t="s">
        <v>248</v>
      </c>
      <c r="F37" s="548">
        <v>12</v>
      </c>
      <c r="G37" s="642" t="s">
        <v>617</v>
      </c>
      <c r="H37" s="548"/>
      <c r="I37" s="642"/>
      <c r="J37" s="642"/>
      <c r="K37" s="681" t="s">
        <v>1111</v>
      </c>
      <c r="L37" s="642"/>
      <c r="M37" s="681" t="s">
        <v>1111</v>
      </c>
      <c r="N37" s="642"/>
      <c r="O37" s="548"/>
    </row>
    <row r="38" spans="1:15" ht="42">
      <c r="A38" s="642">
        <v>31</v>
      </c>
      <c r="B38" s="643" t="s">
        <v>277</v>
      </c>
      <c r="C38" s="548" t="s">
        <v>324</v>
      </c>
      <c r="D38" s="565">
        <v>39375</v>
      </c>
      <c r="E38" s="631" t="s">
        <v>249</v>
      </c>
      <c r="F38" s="548">
        <v>12</v>
      </c>
      <c r="G38" s="642" t="s">
        <v>617</v>
      </c>
      <c r="H38" s="548"/>
      <c r="I38" s="642"/>
      <c r="J38" s="642"/>
      <c r="K38" s="681" t="s">
        <v>1111</v>
      </c>
      <c r="L38" s="642"/>
      <c r="M38" s="681" t="s">
        <v>1111</v>
      </c>
      <c r="N38" s="642"/>
      <c r="O38" s="548"/>
    </row>
    <row r="39" spans="1:15" ht="63">
      <c r="A39" s="642">
        <v>32</v>
      </c>
      <c r="B39" s="396" t="s">
        <v>279</v>
      </c>
      <c r="C39" s="399" t="s">
        <v>326</v>
      </c>
      <c r="D39" s="684" t="s">
        <v>343</v>
      </c>
      <c r="E39" s="631" t="s">
        <v>249</v>
      </c>
      <c r="F39" s="642" t="s">
        <v>617</v>
      </c>
      <c r="G39" s="642" t="s">
        <v>617</v>
      </c>
      <c r="H39" s="548"/>
      <c r="I39" s="642"/>
      <c r="J39" s="642"/>
      <c r="K39" s="681" t="s">
        <v>1111</v>
      </c>
      <c r="L39" s="642"/>
      <c r="M39" s="681" t="s">
        <v>1111</v>
      </c>
      <c r="N39" s="642"/>
      <c r="O39" s="548"/>
    </row>
    <row r="40" spans="1:15" ht="42">
      <c r="A40" s="642">
        <v>33</v>
      </c>
      <c r="B40" s="396" t="s">
        <v>280</v>
      </c>
      <c r="C40" s="399" t="s">
        <v>327</v>
      </c>
      <c r="D40" s="684" t="s">
        <v>343</v>
      </c>
      <c r="E40" s="631" t="s">
        <v>249</v>
      </c>
      <c r="F40" s="642" t="s">
        <v>617</v>
      </c>
      <c r="G40" s="642" t="s">
        <v>617</v>
      </c>
      <c r="H40" s="548"/>
      <c r="I40" s="642"/>
      <c r="J40" s="642"/>
      <c r="K40" s="681" t="s">
        <v>1111</v>
      </c>
      <c r="L40" s="642"/>
      <c r="M40" s="681" t="s">
        <v>1111</v>
      </c>
      <c r="N40" s="642"/>
      <c r="O40" s="548"/>
    </row>
    <row r="41" spans="1:15" ht="42">
      <c r="A41" s="642">
        <v>34</v>
      </c>
      <c r="B41" s="396" t="s">
        <v>281</v>
      </c>
      <c r="C41" s="399" t="s">
        <v>323</v>
      </c>
      <c r="D41" s="684" t="s">
        <v>344</v>
      </c>
      <c r="E41" s="631" t="s">
        <v>249</v>
      </c>
      <c r="F41" s="548">
        <v>12</v>
      </c>
      <c r="G41" s="642" t="s">
        <v>617</v>
      </c>
      <c r="H41" s="548"/>
      <c r="I41" s="642"/>
      <c r="J41" s="642"/>
      <c r="K41" s="681" t="s">
        <v>1111</v>
      </c>
      <c r="L41" s="642"/>
      <c r="M41" s="681"/>
      <c r="N41" s="681" t="s">
        <v>1111</v>
      </c>
      <c r="O41" s="548"/>
    </row>
    <row r="42" spans="1:15" ht="42">
      <c r="A42" s="642">
        <v>35</v>
      </c>
      <c r="B42" s="396" t="s">
        <v>281</v>
      </c>
      <c r="C42" s="399" t="s">
        <v>328</v>
      </c>
      <c r="D42" s="684" t="s">
        <v>345</v>
      </c>
      <c r="E42" s="631" t="s">
        <v>249</v>
      </c>
      <c r="F42" s="548">
        <v>24</v>
      </c>
      <c r="G42" s="642" t="s">
        <v>617</v>
      </c>
      <c r="H42" s="548"/>
      <c r="I42" s="642"/>
      <c r="J42" s="642"/>
      <c r="K42" s="681" t="s">
        <v>1111</v>
      </c>
      <c r="L42" s="642"/>
      <c r="M42" s="681" t="s">
        <v>1111</v>
      </c>
      <c r="N42" s="681"/>
      <c r="O42" s="548"/>
    </row>
    <row r="43" spans="1:15" ht="42">
      <c r="A43" s="642">
        <v>36</v>
      </c>
      <c r="B43" s="643" t="s">
        <v>277</v>
      </c>
      <c r="C43" s="548" t="s">
        <v>324</v>
      </c>
      <c r="D43" s="565">
        <v>39375</v>
      </c>
      <c r="E43" s="631" t="s">
        <v>250</v>
      </c>
      <c r="F43" s="548">
        <v>12</v>
      </c>
      <c r="G43" s="642" t="s">
        <v>617</v>
      </c>
      <c r="H43" s="548"/>
      <c r="I43" s="642"/>
      <c r="J43" s="642"/>
      <c r="K43" s="681" t="s">
        <v>1111</v>
      </c>
      <c r="L43" s="642"/>
      <c r="M43" s="681" t="s">
        <v>1111</v>
      </c>
      <c r="N43" s="681"/>
      <c r="O43" s="548"/>
    </row>
    <row r="44" spans="1:15" ht="42">
      <c r="A44" s="642">
        <v>37</v>
      </c>
      <c r="B44" s="396" t="s">
        <v>282</v>
      </c>
      <c r="C44" s="399" t="s">
        <v>323</v>
      </c>
      <c r="D44" s="684" t="s">
        <v>346</v>
      </c>
      <c r="E44" s="631" t="s">
        <v>250</v>
      </c>
      <c r="F44" s="642" t="s">
        <v>617</v>
      </c>
      <c r="G44" s="642" t="s">
        <v>617</v>
      </c>
      <c r="H44" s="548"/>
      <c r="I44" s="642"/>
      <c r="J44" s="642"/>
      <c r="K44" s="681" t="s">
        <v>1111</v>
      </c>
      <c r="L44" s="642"/>
      <c r="M44" s="548"/>
      <c r="N44" s="681" t="s">
        <v>1111</v>
      </c>
      <c r="O44" s="548"/>
    </row>
    <row r="45" spans="1:15" ht="42">
      <c r="A45" s="642">
        <v>38</v>
      </c>
      <c r="B45" s="396" t="s">
        <v>283</v>
      </c>
      <c r="C45" s="399" t="s">
        <v>323</v>
      </c>
      <c r="D45" s="684" t="s">
        <v>347</v>
      </c>
      <c r="E45" s="631" t="s">
        <v>250</v>
      </c>
      <c r="F45" s="642" t="s">
        <v>617</v>
      </c>
      <c r="G45" s="642" t="s">
        <v>617</v>
      </c>
      <c r="H45" s="548"/>
      <c r="I45" s="642"/>
      <c r="J45" s="642"/>
      <c r="K45" s="681" t="s">
        <v>1111</v>
      </c>
      <c r="L45" s="642"/>
      <c r="M45" s="548"/>
      <c r="N45" s="681" t="s">
        <v>1111</v>
      </c>
      <c r="O45" s="548"/>
    </row>
    <row r="46" spans="1:15" ht="42">
      <c r="A46" s="642">
        <v>39</v>
      </c>
      <c r="B46" s="396" t="s">
        <v>283</v>
      </c>
      <c r="C46" s="399" t="s">
        <v>323</v>
      </c>
      <c r="D46" s="684" t="s">
        <v>347</v>
      </c>
      <c r="E46" s="631" t="s">
        <v>250</v>
      </c>
      <c r="F46" s="642" t="s">
        <v>617</v>
      </c>
      <c r="G46" s="642" t="s">
        <v>617</v>
      </c>
      <c r="H46" s="548"/>
      <c r="I46" s="642"/>
      <c r="J46" s="642"/>
      <c r="K46" s="681" t="s">
        <v>1111</v>
      </c>
      <c r="L46" s="642"/>
      <c r="M46" s="548"/>
      <c r="N46" s="681" t="s">
        <v>1111</v>
      </c>
      <c r="O46" s="548"/>
    </row>
    <row r="47" spans="1:15" ht="42">
      <c r="A47" s="642">
        <v>40</v>
      </c>
      <c r="B47" s="643" t="s">
        <v>277</v>
      </c>
      <c r="C47" s="548" t="s">
        <v>324</v>
      </c>
      <c r="D47" s="565">
        <v>39375</v>
      </c>
      <c r="E47" s="790" t="s">
        <v>251</v>
      </c>
      <c r="F47" s="548">
        <v>12</v>
      </c>
      <c r="G47" s="642" t="s">
        <v>617</v>
      </c>
      <c r="H47" s="548"/>
      <c r="I47" s="642"/>
      <c r="J47" s="642"/>
      <c r="K47" s="681" t="s">
        <v>1111</v>
      </c>
      <c r="L47" s="642"/>
      <c r="M47" s="681" t="s">
        <v>1111</v>
      </c>
      <c r="N47" s="642"/>
      <c r="O47" s="548"/>
    </row>
    <row r="48" spans="1:15" ht="42">
      <c r="A48" s="642">
        <v>41</v>
      </c>
      <c r="B48" s="643" t="s">
        <v>277</v>
      </c>
      <c r="C48" s="548" t="s">
        <v>324</v>
      </c>
      <c r="D48" s="565">
        <v>39375</v>
      </c>
      <c r="E48" s="790" t="s">
        <v>252</v>
      </c>
      <c r="F48" s="548">
        <v>12</v>
      </c>
      <c r="G48" s="642" t="s">
        <v>617</v>
      </c>
      <c r="H48" s="548"/>
      <c r="I48" s="642"/>
      <c r="J48" s="642"/>
      <c r="K48" s="681" t="s">
        <v>1111</v>
      </c>
      <c r="L48" s="642"/>
      <c r="M48" s="681" t="s">
        <v>1111</v>
      </c>
      <c r="N48" s="642"/>
      <c r="O48" s="548"/>
    </row>
    <row r="49" spans="1:15" ht="42">
      <c r="A49" s="642">
        <v>42</v>
      </c>
      <c r="B49" s="643" t="s">
        <v>277</v>
      </c>
      <c r="C49" s="548" t="s">
        <v>324</v>
      </c>
      <c r="D49" s="565">
        <v>39375</v>
      </c>
      <c r="E49" s="790" t="s">
        <v>253</v>
      </c>
      <c r="F49" s="548">
        <v>12</v>
      </c>
      <c r="G49" s="642" t="s">
        <v>617</v>
      </c>
      <c r="H49" s="548"/>
      <c r="I49" s="642"/>
      <c r="J49" s="642"/>
      <c r="K49" s="681" t="s">
        <v>1111</v>
      </c>
      <c r="L49" s="642"/>
      <c r="M49" s="681" t="s">
        <v>1111</v>
      </c>
      <c r="N49" s="642"/>
      <c r="O49" s="548"/>
    </row>
    <row r="50" spans="1:15" ht="42">
      <c r="A50" s="642">
        <v>43</v>
      </c>
      <c r="B50" s="643" t="s">
        <v>284</v>
      </c>
      <c r="C50" s="548" t="s">
        <v>329</v>
      </c>
      <c r="D50" s="565">
        <v>39423</v>
      </c>
      <c r="E50" s="396" t="s">
        <v>254</v>
      </c>
      <c r="F50" s="642" t="s">
        <v>617</v>
      </c>
      <c r="G50" s="642" t="s">
        <v>617</v>
      </c>
      <c r="H50" s="548"/>
      <c r="I50" s="642"/>
      <c r="J50" s="642"/>
      <c r="K50" s="681" t="s">
        <v>1111</v>
      </c>
      <c r="L50" s="642"/>
      <c r="M50" s="681" t="s">
        <v>1111</v>
      </c>
      <c r="N50" s="642"/>
      <c r="O50" s="548"/>
    </row>
    <row r="51" spans="1:15" ht="42">
      <c r="A51" s="642">
        <v>44</v>
      </c>
      <c r="B51" s="643" t="s">
        <v>285</v>
      </c>
      <c r="C51" s="548" t="s">
        <v>330</v>
      </c>
      <c r="D51" s="565">
        <v>39525</v>
      </c>
      <c r="E51" s="631" t="s">
        <v>254</v>
      </c>
      <c r="F51" s="642" t="s">
        <v>617</v>
      </c>
      <c r="G51" s="642" t="s">
        <v>617</v>
      </c>
      <c r="H51" s="548"/>
      <c r="I51" s="642"/>
      <c r="J51" s="642"/>
      <c r="K51" s="681" t="s">
        <v>1111</v>
      </c>
      <c r="L51" s="642"/>
      <c r="M51" s="548" t="s">
        <v>362</v>
      </c>
      <c r="N51" s="642"/>
      <c r="O51" s="548"/>
    </row>
    <row r="52" spans="1:15" ht="63">
      <c r="A52" s="642">
        <v>45</v>
      </c>
      <c r="B52" s="643" t="s">
        <v>286</v>
      </c>
      <c r="C52" s="548" t="s">
        <v>331</v>
      </c>
      <c r="D52" s="565">
        <v>39525</v>
      </c>
      <c r="E52" s="396" t="s">
        <v>254</v>
      </c>
      <c r="F52" s="642" t="s">
        <v>617</v>
      </c>
      <c r="G52" s="642" t="s">
        <v>617</v>
      </c>
      <c r="H52" s="548"/>
      <c r="I52" s="642"/>
      <c r="J52" s="642"/>
      <c r="K52" s="642"/>
      <c r="L52" s="681" t="s">
        <v>1111</v>
      </c>
      <c r="M52" s="548" t="s">
        <v>362</v>
      </c>
      <c r="N52" s="642"/>
      <c r="O52" s="548"/>
    </row>
    <row r="53" spans="1:15" ht="42">
      <c r="A53" s="642">
        <v>46</v>
      </c>
      <c r="B53" s="643" t="s">
        <v>277</v>
      </c>
      <c r="C53" s="548" t="s">
        <v>324</v>
      </c>
      <c r="D53" s="565">
        <v>39375</v>
      </c>
      <c r="E53" s="631" t="s">
        <v>235</v>
      </c>
      <c r="F53" s="548">
        <v>12</v>
      </c>
      <c r="G53" s="642" t="s">
        <v>617</v>
      </c>
      <c r="H53" s="548"/>
      <c r="I53" s="642"/>
      <c r="J53" s="642"/>
      <c r="K53" s="681" t="s">
        <v>1111</v>
      </c>
      <c r="L53" s="642"/>
      <c r="M53" s="681" t="s">
        <v>1111</v>
      </c>
      <c r="N53" s="642"/>
      <c r="O53" s="548"/>
    </row>
    <row r="54" spans="1:15" ht="84">
      <c r="A54" s="642">
        <v>47</v>
      </c>
      <c r="B54" s="685" t="s">
        <v>287</v>
      </c>
      <c r="C54" s="548" t="s">
        <v>332</v>
      </c>
      <c r="D54" s="565">
        <v>39486</v>
      </c>
      <c r="E54" s="631" t="s">
        <v>235</v>
      </c>
      <c r="F54" s="548">
        <v>6</v>
      </c>
      <c r="G54" s="642" t="s">
        <v>617</v>
      </c>
      <c r="H54" s="548"/>
      <c r="I54" s="642"/>
      <c r="J54" s="642"/>
      <c r="K54" s="642"/>
      <c r="L54" s="681" t="s">
        <v>1111</v>
      </c>
      <c r="M54" s="681" t="s">
        <v>1111</v>
      </c>
      <c r="N54" s="642"/>
      <c r="O54" s="548"/>
    </row>
    <row r="55" spans="1:15" ht="63">
      <c r="A55" s="642">
        <v>48</v>
      </c>
      <c r="B55" s="685" t="s">
        <v>288</v>
      </c>
      <c r="C55" s="548" t="s">
        <v>333</v>
      </c>
      <c r="D55" s="565">
        <v>39434</v>
      </c>
      <c r="E55" s="631" t="s">
        <v>235</v>
      </c>
      <c r="F55" s="642" t="s">
        <v>617</v>
      </c>
      <c r="G55" s="642" t="s">
        <v>617</v>
      </c>
      <c r="H55" s="548"/>
      <c r="I55" s="642"/>
      <c r="J55" s="642"/>
      <c r="K55" s="681" t="s">
        <v>1111</v>
      </c>
      <c r="L55" s="642"/>
      <c r="M55" s="681" t="s">
        <v>1111</v>
      </c>
      <c r="N55" s="642"/>
      <c r="O55" s="548"/>
    </row>
    <row r="56" spans="1:15" ht="63">
      <c r="A56" s="642">
        <v>49</v>
      </c>
      <c r="B56" s="685" t="s">
        <v>289</v>
      </c>
      <c r="C56" s="548" t="s">
        <v>326</v>
      </c>
      <c r="D56" s="565">
        <v>39427</v>
      </c>
      <c r="E56" s="631" t="s">
        <v>235</v>
      </c>
      <c r="F56" s="642" t="s">
        <v>617</v>
      </c>
      <c r="G56" s="642" t="s">
        <v>617</v>
      </c>
      <c r="H56" s="548"/>
      <c r="I56" s="642"/>
      <c r="J56" s="642"/>
      <c r="K56" s="681" t="s">
        <v>1111</v>
      </c>
      <c r="L56" s="642"/>
      <c r="M56" s="681" t="s">
        <v>1111</v>
      </c>
      <c r="N56" s="642"/>
      <c r="O56" s="548"/>
    </row>
    <row r="57" spans="1:15" ht="63">
      <c r="A57" s="642">
        <v>50</v>
      </c>
      <c r="B57" s="685" t="s">
        <v>290</v>
      </c>
      <c r="C57" s="548" t="s">
        <v>327</v>
      </c>
      <c r="D57" s="565">
        <v>39428</v>
      </c>
      <c r="E57" s="631" t="s">
        <v>235</v>
      </c>
      <c r="F57" s="642" t="s">
        <v>617</v>
      </c>
      <c r="G57" s="642" t="s">
        <v>617</v>
      </c>
      <c r="H57" s="548"/>
      <c r="I57" s="642"/>
      <c r="J57" s="642"/>
      <c r="K57" s="681" t="s">
        <v>1111</v>
      </c>
      <c r="L57" s="642"/>
      <c r="M57" s="681" t="s">
        <v>1111</v>
      </c>
      <c r="N57" s="642"/>
      <c r="O57" s="548"/>
    </row>
    <row r="58" spans="1:15" ht="63">
      <c r="A58" s="642">
        <v>51</v>
      </c>
      <c r="B58" s="643" t="s">
        <v>291</v>
      </c>
      <c r="C58" s="548" t="s">
        <v>324</v>
      </c>
      <c r="D58" s="565">
        <v>39436</v>
      </c>
      <c r="E58" s="631" t="s">
        <v>255</v>
      </c>
      <c r="F58" s="642" t="s">
        <v>617</v>
      </c>
      <c r="G58" s="642" t="s">
        <v>617</v>
      </c>
      <c r="H58" s="548"/>
      <c r="I58" s="642"/>
      <c r="J58" s="642"/>
      <c r="K58" s="681" t="s">
        <v>1111</v>
      </c>
      <c r="L58" s="642"/>
      <c r="M58" s="681" t="s">
        <v>1111</v>
      </c>
      <c r="N58" s="642"/>
      <c r="O58" s="548"/>
    </row>
    <row r="59" spans="1:15" ht="42">
      <c r="A59" s="642">
        <v>52</v>
      </c>
      <c r="B59" s="643" t="s">
        <v>277</v>
      </c>
      <c r="C59" s="548" t="s">
        <v>324</v>
      </c>
      <c r="D59" s="565">
        <v>39375</v>
      </c>
      <c r="E59" s="631" t="s">
        <v>255</v>
      </c>
      <c r="F59" s="548">
        <v>12</v>
      </c>
      <c r="G59" s="642" t="s">
        <v>617</v>
      </c>
      <c r="H59" s="548"/>
      <c r="I59" s="642"/>
      <c r="J59" s="642"/>
      <c r="K59" s="681" t="s">
        <v>1111</v>
      </c>
      <c r="L59" s="642"/>
      <c r="M59" s="681" t="s">
        <v>1111</v>
      </c>
      <c r="N59" s="642"/>
      <c r="O59" s="548"/>
    </row>
    <row r="60" spans="1:15" ht="42">
      <c r="A60" s="642">
        <v>53</v>
      </c>
      <c r="B60" s="643" t="s">
        <v>277</v>
      </c>
      <c r="C60" s="548" t="s">
        <v>324</v>
      </c>
      <c r="D60" s="565">
        <v>39375</v>
      </c>
      <c r="E60" s="396" t="s">
        <v>256</v>
      </c>
      <c r="F60" s="548">
        <v>12</v>
      </c>
      <c r="G60" s="642" t="s">
        <v>617</v>
      </c>
      <c r="H60" s="548"/>
      <c r="I60" s="642"/>
      <c r="J60" s="642"/>
      <c r="K60" s="681" t="s">
        <v>1111</v>
      </c>
      <c r="L60" s="642"/>
      <c r="M60" s="681" t="s">
        <v>1111</v>
      </c>
      <c r="N60" s="642"/>
      <c r="O60" s="548"/>
    </row>
    <row r="61" spans="1:15" ht="105">
      <c r="A61" s="642">
        <v>54</v>
      </c>
      <c r="B61" s="396" t="s">
        <v>292</v>
      </c>
      <c r="C61" s="399" t="s">
        <v>334</v>
      </c>
      <c r="D61" s="684" t="s">
        <v>345</v>
      </c>
      <c r="E61" s="631" t="s">
        <v>257</v>
      </c>
      <c r="F61" s="642" t="s">
        <v>617</v>
      </c>
      <c r="G61" s="642" t="s">
        <v>617</v>
      </c>
      <c r="H61" s="548"/>
      <c r="I61" s="642"/>
      <c r="J61" s="642"/>
      <c r="K61" s="681" t="s">
        <v>1111</v>
      </c>
      <c r="L61" s="642"/>
      <c r="M61" s="681" t="s">
        <v>1111</v>
      </c>
      <c r="N61" s="642"/>
      <c r="O61" s="548"/>
    </row>
    <row r="62" spans="1:15" ht="63">
      <c r="A62" s="642">
        <v>55</v>
      </c>
      <c r="B62" s="396" t="s">
        <v>293</v>
      </c>
      <c r="C62" s="399" t="s">
        <v>335</v>
      </c>
      <c r="D62" s="684" t="s">
        <v>346</v>
      </c>
      <c r="E62" s="631" t="s">
        <v>257</v>
      </c>
      <c r="F62" s="642" t="s">
        <v>617</v>
      </c>
      <c r="G62" s="642" t="s">
        <v>617</v>
      </c>
      <c r="H62" s="548"/>
      <c r="I62" s="642"/>
      <c r="J62" s="642"/>
      <c r="K62" s="681" t="s">
        <v>1111</v>
      </c>
      <c r="L62" s="642"/>
      <c r="M62" s="681" t="s">
        <v>1111</v>
      </c>
      <c r="N62" s="642"/>
      <c r="O62" s="548"/>
    </row>
    <row r="63" spans="1:15" ht="63">
      <c r="A63" s="642">
        <v>56</v>
      </c>
      <c r="B63" s="396" t="s">
        <v>294</v>
      </c>
      <c r="C63" s="394" t="s">
        <v>336</v>
      </c>
      <c r="D63" s="684" t="s">
        <v>348</v>
      </c>
      <c r="E63" s="396" t="s">
        <v>258</v>
      </c>
      <c r="F63" s="642" t="s">
        <v>617</v>
      </c>
      <c r="G63" s="642" t="s">
        <v>617</v>
      </c>
      <c r="H63" s="548"/>
      <c r="I63" s="642"/>
      <c r="J63" s="642"/>
      <c r="K63" s="642"/>
      <c r="L63" s="681" t="s">
        <v>1111</v>
      </c>
      <c r="M63" s="681" t="s">
        <v>1111</v>
      </c>
      <c r="N63" s="642"/>
      <c r="O63" s="548"/>
    </row>
    <row r="64" spans="1:15" s="659" customFormat="1" ht="84">
      <c r="A64" s="642">
        <v>57</v>
      </c>
      <c r="B64" s="396" t="s">
        <v>295</v>
      </c>
      <c r="C64" s="395" t="s">
        <v>337</v>
      </c>
      <c r="D64" s="688" t="s">
        <v>349</v>
      </c>
      <c r="E64" s="396" t="s">
        <v>258</v>
      </c>
      <c r="F64" s="679" t="s">
        <v>617</v>
      </c>
      <c r="G64" s="679" t="s">
        <v>617</v>
      </c>
      <c r="H64" s="548"/>
      <c r="I64" s="679"/>
      <c r="J64" s="679"/>
      <c r="K64" s="681" t="s">
        <v>1111</v>
      </c>
      <c r="L64" s="679"/>
      <c r="M64" s="548" t="s">
        <v>362</v>
      </c>
      <c r="N64" s="679"/>
      <c r="O64" s="548"/>
    </row>
    <row r="65" spans="1:15" ht="147">
      <c r="A65" s="642">
        <v>58</v>
      </c>
      <c r="B65" s="396" t="s">
        <v>1060</v>
      </c>
      <c r="C65" s="395" t="s">
        <v>338</v>
      </c>
      <c r="D65" s="688" t="s">
        <v>350</v>
      </c>
      <c r="E65" s="396" t="s">
        <v>259</v>
      </c>
      <c r="F65" s="679" t="s">
        <v>617</v>
      </c>
      <c r="G65" s="679" t="s">
        <v>617</v>
      </c>
      <c r="H65" s="681" t="s">
        <v>1111</v>
      </c>
      <c r="I65" s="679"/>
      <c r="J65" s="679"/>
      <c r="K65" s="679"/>
      <c r="L65" s="679"/>
      <c r="M65" s="681" t="s">
        <v>1111</v>
      </c>
      <c r="N65" s="679"/>
      <c r="O65" s="548"/>
    </row>
    <row r="66" spans="1:15" ht="63">
      <c r="A66" s="642">
        <v>59</v>
      </c>
      <c r="B66" s="396" t="s">
        <v>294</v>
      </c>
      <c r="C66" s="395" t="s">
        <v>339</v>
      </c>
      <c r="D66" s="688" t="s">
        <v>351</v>
      </c>
      <c r="E66" s="396" t="s">
        <v>260</v>
      </c>
      <c r="F66" s="679" t="s">
        <v>617</v>
      </c>
      <c r="G66" s="679" t="s">
        <v>617</v>
      </c>
      <c r="H66" s="548"/>
      <c r="I66" s="679"/>
      <c r="J66" s="679"/>
      <c r="K66" s="679"/>
      <c r="L66" s="681" t="s">
        <v>1111</v>
      </c>
      <c r="M66" s="681" t="s">
        <v>1111</v>
      </c>
      <c r="N66" s="679"/>
      <c r="O66" s="548"/>
    </row>
    <row r="67" spans="1:15" ht="63">
      <c r="A67" s="642">
        <v>60</v>
      </c>
      <c r="B67" s="396" t="s">
        <v>296</v>
      </c>
      <c r="C67" s="395" t="s">
        <v>340</v>
      </c>
      <c r="D67" s="688" t="s">
        <v>352</v>
      </c>
      <c r="E67" s="396" t="s">
        <v>261</v>
      </c>
      <c r="F67" s="679" t="s">
        <v>617</v>
      </c>
      <c r="G67" s="679" t="s">
        <v>617</v>
      </c>
      <c r="H67" s="548"/>
      <c r="I67" s="681" t="s">
        <v>1111</v>
      </c>
      <c r="J67" s="679"/>
      <c r="K67" s="681"/>
      <c r="L67" s="679"/>
      <c r="M67" s="681" t="s">
        <v>1111</v>
      </c>
      <c r="N67" s="679"/>
      <c r="O67" s="548"/>
    </row>
    <row r="68" spans="1:15" s="659" customFormat="1" ht="18.75" customHeight="1">
      <c r="A68" s="642">
        <v>61</v>
      </c>
      <c r="B68" s="643" t="s">
        <v>297</v>
      </c>
      <c r="C68" s="682" t="s">
        <v>617</v>
      </c>
      <c r="D68" s="680" t="s">
        <v>617</v>
      </c>
      <c r="E68" s="643" t="s">
        <v>1117</v>
      </c>
      <c r="F68" s="548">
        <v>3</v>
      </c>
      <c r="G68" s="679" t="s">
        <v>617</v>
      </c>
      <c r="H68" s="548"/>
      <c r="I68" s="679"/>
      <c r="J68" s="679"/>
      <c r="K68" s="681" t="s">
        <v>1111</v>
      </c>
      <c r="L68" s="679"/>
      <c r="M68" s="681" t="s">
        <v>1111</v>
      </c>
      <c r="N68" s="679"/>
      <c r="O68" s="548" t="s">
        <v>353</v>
      </c>
    </row>
    <row r="69" spans="1:15" s="659" customFormat="1" ht="105">
      <c r="A69" s="642">
        <v>62</v>
      </c>
      <c r="B69" s="643" t="s">
        <v>298</v>
      </c>
      <c r="C69" s="682" t="s">
        <v>617</v>
      </c>
      <c r="D69" s="680" t="s">
        <v>617</v>
      </c>
      <c r="E69" s="643" t="s">
        <v>1119</v>
      </c>
      <c r="F69" s="548">
        <v>6</v>
      </c>
      <c r="G69" s="679" t="s">
        <v>617</v>
      </c>
      <c r="H69" s="548"/>
      <c r="I69" s="679"/>
      <c r="J69" s="679"/>
      <c r="K69" s="679"/>
      <c r="L69" s="681" t="s">
        <v>1111</v>
      </c>
      <c r="M69" s="681" t="s">
        <v>1111</v>
      </c>
      <c r="N69" s="679"/>
      <c r="O69" s="548" t="s">
        <v>354</v>
      </c>
    </row>
    <row r="70" spans="1:15" s="659" customFormat="1" ht="105">
      <c r="A70" s="642">
        <v>63</v>
      </c>
      <c r="B70" s="643" t="s">
        <v>299</v>
      </c>
      <c r="C70" s="682" t="s">
        <v>617</v>
      </c>
      <c r="D70" s="680" t="s">
        <v>617</v>
      </c>
      <c r="E70" s="643" t="s">
        <v>1142</v>
      </c>
      <c r="F70" s="548">
        <v>3</v>
      </c>
      <c r="G70" s="679" t="s">
        <v>617</v>
      </c>
      <c r="H70" s="548"/>
      <c r="I70" s="679"/>
      <c r="J70" s="679"/>
      <c r="K70" s="681" t="s">
        <v>1111</v>
      </c>
      <c r="L70" s="679"/>
      <c r="M70" s="681" t="s">
        <v>1111</v>
      </c>
      <c r="N70" s="679"/>
      <c r="O70" s="548" t="s">
        <v>355</v>
      </c>
    </row>
    <row r="71" spans="1:15" s="659" customFormat="1" ht="63">
      <c r="A71" s="642">
        <v>64</v>
      </c>
      <c r="B71" s="643" t="s">
        <v>300</v>
      </c>
      <c r="C71" s="682" t="s">
        <v>617</v>
      </c>
      <c r="D71" s="680" t="s">
        <v>617</v>
      </c>
      <c r="E71" s="643" t="s">
        <v>1112</v>
      </c>
      <c r="F71" s="548">
        <v>3</v>
      </c>
      <c r="G71" s="679" t="s">
        <v>617</v>
      </c>
      <c r="H71" s="548"/>
      <c r="I71" s="679"/>
      <c r="J71" s="679"/>
      <c r="K71" s="679"/>
      <c r="L71" s="681" t="s">
        <v>1111</v>
      </c>
      <c r="M71" s="681" t="s">
        <v>1111</v>
      </c>
      <c r="N71" s="679"/>
      <c r="O71" s="548" t="s">
        <v>356</v>
      </c>
    </row>
    <row r="72" spans="1:15" s="659" customFormat="1" ht="63">
      <c r="A72" s="642">
        <v>65</v>
      </c>
      <c r="B72" s="643" t="s">
        <v>301</v>
      </c>
      <c r="C72" s="682" t="s">
        <v>617</v>
      </c>
      <c r="D72" s="680" t="s">
        <v>617</v>
      </c>
      <c r="E72" s="643" t="s">
        <v>1112</v>
      </c>
      <c r="F72" s="548">
        <v>6</v>
      </c>
      <c r="G72" s="679" t="s">
        <v>617</v>
      </c>
      <c r="H72" s="548"/>
      <c r="I72" s="679"/>
      <c r="J72" s="679"/>
      <c r="K72" s="679"/>
      <c r="L72" s="681" t="s">
        <v>1111</v>
      </c>
      <c r="M72" s="681" t="s">
        <v>1111</v>
      </c>
      <c r="N72" s="679"/>
      <c r="O72" s="548" t="s">
        <v>357</v>
      </c>
    </row>
    <row r="73" spans="1:15" s="659" customFormat="1" ht="63">
      <c r="A73" s="642">
        <v>66</v>
      </c>
      <c r="B73" s="643" t="s">
        <v>302</v>
      </c>
      <c r="C73" s="682" t="s">
        <v>617</v>
      </c>
      <c r="D73" s="680" t="s">
        <v>617</v>
      </c>
      <c r="E73" s="643" t="s">
        <v>235</v>
      </c>
      <c r="F73" s="548">
        <v>6</v>
      </c>
      <c r="G73" s="679" t="s">
        <v>617</v>
      </c>
      <c r="H73" s="548"/>
      <c r="I73" s="679"/>
      <c r="J73" s="679"/>
      <c r="K73" s="679"/>
      <c r="L73" s="681" t="s">
        <v>1111</v>
      </c>
      <c r="M73" s="681" t="s">
        <v>1111</v>
      </c>
      <c r="N73" s="679"/>
      <c r="O73" s="548" t="s">
        <v>358</v>
      </c>
    </row>
    <row r="74" spans="1:15" s="659" customFormat="1" ht="63">
      <c r="A74" s="642">
        <v>67</v>
      </c>
      <c r="B74" s="643" t="s">
        <v>303</v>
      </c>
      <c r="C74" s="682" t="s">
        <v>617</v>
      </c>
      <c r="D74" s="680" t="s">
        <v>617</v>
      </c>
      <c r="E74" s="643" t="s">
        <v>238</v>
      </c>
      <c r="F74" s="548">
        <v>12</v>
      </c>
      <c r="G74" s="679" t="s">
        <v>617</v>
      </c>
      <c r="H74" s="548"/>
      <c r="I74" s="679"/>
      <c r="J74" s="679"/>
      <c r="K74" s="681" t="s">
        <v>1111</v>
      </c>
      <c r="L74" s="679"/>
      <c r="M74" s="681" t="s">
        <v>1111</v>
      </c>
      <c r="N74" s="679"/>
      <c r="O74" s="548" t="s">
        <v>359</v>
      </c>
    </row>
    <row r="75" spans="1:15" s="659" customFormat="1" ht="63">
      <c r="A75" s="642">
        <v>68</v>
      </c>
      <c r="B75" s="643" t="s">
        <v>304</v>
      </c>
      <c r="C75" s="682" t="s">
        <v>617</v>
      </c>
      <c r="D75" s="680" t="s">
        <v>617</v>
      </c>
      <c r="E75" s="643" t="s">
        <v>1117</v>
      </c>
      <c r="F75" s="548">
        <v>6</v>
      </c>
      <c r="G75" s="679" t="s">
        <v>617</v>
      </c>
      <c r="H75" s="548"/>
      <c r="I75" s="679"/>
      <c r="J75" s="679"/>
      <c r="K75" s="681" t="s">
        <v>1111</v>
      </c>
      <c r="L75" s="679"/>
      <c r="M75" s="681" t="s">
        <v>1111</v>
      </c>
      <c r="N75" s="679"/>
      <c r="O75" s="548" t="s">
        <v>360</v>
      </c>
    </row>
    <row r="76" spans="1:15" s="659" customFormat="1" ht="63">
      <c r="A76" s="642">
        <v>69</v>
      </c>
      <c r="B76" s="643" t="s">
        <v>305</v>
      </c>
      <c r="C76" s="682" t="s">
        <v>617</v>
      </c>
      <c r="D76" s="680" t="s">
        <v>617</v>
      </c>
      <c r="E76" s="643" t="s">
        <v>1117</v>
      </c>
      <c r="F76" s="548">
        <v>3</v>
      </c>
      <c r="G76" s="679" t="s">
        <v>617</v>
      </c>
      <c r="H76" s="548"/>
      <c r="I76" s="679"/>
      <c r="J76" s="679"/>
      <c r="K76" s="681" t="s">
        <v>1111</v>
      </c>
      <c r="L76" s="679"/>
      <c r="M76" s="681" t="s">
        <v>1111</v>
      </c>
      <c r="N76" s="679"/>
      <c r="O76" s="548" t="s">
        <v>361</v>
      </c>
    </row>
    <row r="77" spans="1:15" s="659" customFormat="1" ht="21">
      <c r="A77" s="642">
        <v>70</v>
      </c>
      <c r="B77" s="643" t="s">
        <v>306</v>
      </c>
      <c r="C77" s="548" t="s">
        <v>341</v>
      </c>
      <c r="D77" s="565">
        <v>39607</v>
      </c>
      <c r="E77" s="687" t="s">
        <v>262</v>
      </c>
      <c r="F77" s="679" t="s">
        <v>617</v>
      </c>
      <c r="G77" s="679" t="s">
        <v>617</v>
      </c>
      <c r="H77" s="689"/>
      <c r="I77" s="679"/>
      <c r="J77" s="679"/>
      <c r="K77" s="681" t="s">
        <v>1111</v>
      </c>
      <c r="L77" s="681"/>
      <c r="M77" s="681" t="s">
        <v>1111</v>
      </c>
      <c r="N77" s="679"/>
      <c r="O77" s="689"/>
    </row>
    <row r="78" spans="1:15" s="659" customFormat="1" ht="21">
      <c r="A78" s="642">
        <v>71</v>
      </c>
      <c r="B78" s="643" t="s">
        <v>307</v>
      </c>
      <c r="C78" s="548" t="s">
        <v>342</v>
      </c>
      <c r="D78" s="565">
        <v>39427</v>
      </c>
      <c r="E78" s="643" t="s">
        <v>263</v>
      </c>
      <c r="F78" s="679" t="s">
        <v>617</v>
      </c>
      <c r="G78" s="679" t="s">
        <v>617</v>
      </c>
      <c r="H78" s="689"/>
      <c r="I78" s="679"/>
      <c r="J78" s="679"/>
      <c r="K78" s="681" t="s">
        <v>1111</v>
      </c>
      <c r="L78" s="679"/>
      <c r="M78" s="681" t="s">
        <v>1111</v>
      </c>
      <c r="N78" s="679"/>
      <c r="O78" s="689"/>
    </row>
    <row r="79" spans="1:14" s="646" customFormat="1" ht="21">
      <c r="A79" s="642">
        <v>72</v>
      </c>
      <c r="B79" s="525" t="s">
        <v>112</v>
      </c>
      <c r="C79" s="477" t="s">
        <v>617</v>
      </c>
      <c r="D79" s="477" t="s">
        <v>113</v>
      </c>
      <c r="E79" s="644" t="s">
        <v>1122</v>
      </c>
      <c r="F79" s="477">
        <v>10</v>
      </c>
      <c r="G79" s="477" t="s">
        <v>617</v>
      </c>
      <c r="H79" s="606"/>
      <c r="I79" s="771"/>
      <c r="J79" s="771"/>
      <c r="K79" s="645" t="s">
        <v>1111</v>
      </c>
      <c r="L79" s="606"/>
      <c r="M79" s="645" t="s">
        <v>1111</v>
      </c>
      <c r="N79" s="606"/>
    </row>
    <row r="80" spans="1:14" s="646" customFormat="1" ht="21">
      <c r="A80" s="642">
        <v>73</v>
      </c>
      <c r="B80" s="525" t="s">
        <v>112</v>
      </c>
      <c r="C80" s="477" t="s">
        <v>617</v>
      </c>
      <c r="D80" s="477" t="s">
        <v>113</v>
      </c>
      <c r="E80" s="644" t="s">
        <v>99</v>
      </c>
      <c r="F80" s="477">
        <v>10</v>
      </c>
      <c r="G80" s="477" t="s">
        <v>617</v>
      </c>
      <c r="H80" s="606"/>
      <c r="I80" s="477"/>
      <c r="J80" s="477"/>
      <c r="K80" s="645" t="s">
        <v>1111</v>
      </c>
      <c r="L80" s="606"/>
      <c r="M80" s="645" t="s">
        <v>1111</v>
      </c>
      <c r="N80" s="606"/>
    </row>
    <row r="81" spans="1:14" s="646" customFormat="1" ht="18.75" customHeight="1">
      <c r="A81" s="642">
        <v>74</v>
      </c>
      <c r="B81" s="525" t="s">
        <v>112</v>
      </c>
      <c r="C81" s="477" t="s">
        <v>617</v>
      </c>
      <c r="D81" s="477" t="s">
        <v>113</v>
      </c>
      <c r="E81" s="644" t="s">
        <v>100</v>
      </c>
      <c r="F81" s="477">
        <v>10</v>
      </c>
      <c r="G81" s="477" t="s">
        <v>617</v>
      </c>
      <c r="H81" s="606"/>
      <c r="I81" s="477"/>
      <c r="J81" s="477"/>
      <c r="K81" s="645" t="s">
        <v>1111</v>
      </c>
      <c r="L81" s="606"/>
      <c r="M81" s="645" t="s">
        <v>1111</v>
      </c>
      <c r="N81" s="606"/>
    </row>
    <row r="82" spans="1:14" s="646" customFormat="1" ht="18.75" customHeight="1">
      <c r="A82" s="642">
        <v>75</v>
      </c>
      <c r="B82" s="525" t="s">
        <v>112</v>
      </c>
      <c r="C82" s="477" t="s">
        <v>617</v>
      </c>
      <c r="D82" s="477" t="s">
        <v>113</v>
      </c>
      <c r="E82" s="644" t="s">
        <v>101</v>
      </c>
      <c r="F82" s="477">
        <v>10</v>
      </c>
      <c r="G82" s="477" t="s">
        <v>617</v>
      </c>
      <c r="H82" s="606"/>
      <c r="I82" s="477"/>
      <c r="J82" s="477"/>
      <c r="K82" s="645" t="s">
        <v>1111</v>
      </c>
      <c r="L82" s="606"/>
      <c r="M82" s="645" t="s">
        <v>1111</v>
      </c>
      <c r="N82" s="606"/>
    </row>
    <row r="83" spans="1:14" s="646" customFormat="1" ht="18.75" customHeight="1">
      <c r="A83" s="642">
        <v>76</v>
      </c>
      <c r="B83" s="525" t="s">
        <v>112</v>
      </c>
      <c r="C83" s="477" t="s">
        <v>617</v>
      </c>
      <c r="D83" s="477" t="s">
        <v>113</v>
      </c>
      <c r="E83" s="644" t="s">
        <v>1120</v>
      </c>
      <c r="F83" s="477">
        <v>10</v>
      </c>
      <c r="G83" s="477" t="s">
        <v>617</v>
      </c>
      <c r="H83" s="606"/>
      <c r="I83" s="477"/>
      <c r="J83" s="477"/>
      <c r="K83" s="645" t="s">
        <v>1111</v>
      </c>
      <c r="L83" s="606"/>
      <c r="M83" s="645" t="s">
        <v>1111</v>
      </c>
      <c r="N83" s="606"/>
    </row>
    <row r="84" spans="1:14" s="646" customFormat="1" ht="18.75" customHeight="1">
      <c r="A84" s="642">
        <v>77</v>
      </c>
      <c r="B84" s="525" t="s">
        <v>112</v>
      </c>
      <c r="C84" s="477" t="s">
        <v>617</v>
      </c>
      <c r="D84" s="477" t="s">
        <v>113</v>
      </c>
      <c r="E84" s="644" t="s">
        <v>1121</v>
      </c>
      <c r="F84" s="477">
        <v>10</v>
      </c>
      <c r="G84" s="477" t="s">
        <v>617</v>
      </c>
      <c r="H84" s="606"/>
      <c r="I84" s="477"/>
      <c r="J84" s="477"/>
      <c r="K84" s="645" t="s">
        <v>1111</v>
      </c>
      <c r="L84" s="606"/>
      <c r="M84" s="645" t="s">
        <v>1111</v>
      </c>
      <c r="N84" s="606"/>
    </row>
    <row r="85" spans="1:14" s="646" customFormat="1" ht="18.75" customHeight="1">
      <c r="A85" s="642">
        <v>78</v>
      </c>
      <c r="B85" s="525" t="s">
        <v>112</v>
      </c>
      <c r="C85" s="477" t="s">
        <v>617</v>
      </c>
      <c r="D85" s="477" t="s">
        <v>113</v>
      </c>
      <c r="E85" s="644" t="s">
        <v>102</v>
      </c>
      <c r="F85" s="477">
        <v>10</v>
      </c>
      <c r="G85" s="477" t="s">
        <v>617</v>
      </c>
      <c r="H85" s="606"/>
      <c r="I85" s="477"/>
      <c r="J85" s="477"/>
      <c r="K85" s="645" t="s">
        <v>1111</v>
      </c>
      <c r="L85" s="606"/>
      <c r="M85" s="645" t="s">
        <v>1111</v>
      </c>
      <c r="N85" s="606"/>
    </row>
    <row r="86" spans="1:14" s="646" customFormat="1" ht="18.75" customHeight="1">
      <c r="A86" s="642">
        <v>79</v>
      </c>
      <c r="B86" s="525" t="s">
        <v>112</v>
      </c>
      <c r="C86" s="477" t="s">
        <v>617</v>
      </c>
      <c r="D86" s="477" t="s">
        <v>113</v>
      </c>
      <c r="E86" s="644" t="s">
        <v>103</v>
      </c>
      <c r="F86" s="477">
        <v>10</v>
      </c>
      <c r="G86" s="477" t="s">
        <v>617</v>
      </c>
      <c r="H86" s="606"/>
      <c r="I86" s="477"/>
      <c r="J86" s="477"/>
      <c r="K86" s="645" t="s">
        <v>1111</v>
      </c>
      <c r="L86" s="606"/>
      <c r="M86" s="645" t="s">
        <v>1111</v>
      </c>
      <c r="N86" s="606"/>
    </row>
    <row r="87" spans="1:14" s="646" customFormat="1" ht="18.75" customHeight="1">
      <c r="A87" s="642">
        <v>80</v>
      </c>
      <c r="B87" s="525" t="s">
        <v>112</v>
      </c>
      <c r="C87" s="477" t="s">
        <v>617</v>
      </c>
      <c r="D87" s="477" t="s">
        <v>113</v>
      </c>
      <c r="E87" s="644" t="s">
        <v>104</v>
      </c>
      <c r="F87" s="477">
        <v>10</v>
      </c>
      <c r="G87" s="477" t="s">
        <v>617</v>
      </c>
      <c r="H87" s="606"/>
      <c r="I87" s="477"/>
      <c r="J87" s="477"/>
      <c r="K87" s="645" t="s">
        <v>1111</v>
      </c>
      <c r="L87" s="606"/>
      <c r="M87" s="645" t="s">
        <v>1111</v>
      </c>
      <c r="N87" s="606"/>
    </row>
    <row r="88" spans="1:14" s="646" customFormat="1" ht="18.75" customHeight="1">
      <c r="A88" s="642">
        <v>81</v>
      </c>
      <c r="B88" s="525" t="s">
        <v>112</v>
      </c>
      <c r="C88" s="477" t="s">
        <v>617</v>
      </c>
      <c r="D88" s="477" t="s">
        <v>113</v>
      </c>
      <c r="E88" s="644" t="s">
        <v>105</v>
      </c>
      <c r="F88" s="477">
        <v>10</v>
      </c>
      <c r="G88" s="477" t="s">
        <v>617</v>
      </c>
      <c r="H88" s="606"/>
      <c r="I88" s="477"/>
      <c r="J88" s="477"/>
      <c r="K88" s="645" t="s">
        <v>1111</v>
      </c>
      <c r="L88" s="606"/>
      <c r="M88" s="645" t="s">
        <v>1111</v>
      </c>
      <c r="N88" s="606"/>
    </row>
    <row r="89" spans="1:14" s="646" customFormat="1" ht="18.75" customHeight="1">
      <c r="A89" s="642">
        <v>82</v>
      </c>
      <c r="B89" s="525" t="s">
        <v>112</v>
      </c>
      <c r="C89" s="477" t="s">
        <v>617</v>
      </c>
      <c r="D89" s="477" t="s">
        <v>113</v>
      </c>
      <c r="E89" s="644" t="s">
        <v>1142</v>
      </c>
      <c r="F89" s="477">
        <v>10</v>
      </c>
      <c r="G89" s="477" t="s">
        <v>617</v>
      </c>
      <c r="H89" s="606"/>
      <c r="I89" s="477"/>
      <c r="J89" s="477"/>
      <c r="K89" s="645" t="s">
        <v>1111</v>
      </c>
      <c r="L89" s="606"/>
      <c r="M89" s="645" t="s">
        <v>1111</v>
      </c>
      <c r="N89" s="606"/>
    </row>
    <row r="90" spans="1:14" s="646" customFormat="1" ht="18.75" customHeight="1">
      <c r="A90" s="642">
        <v>83</v>
      </c>
      <c r="B90" s="525" t="s">
        <v>112</v>
      </c>
      <c r="C90" s="477" t="s">
        <v>617</v>
      </c>
      <c r="D90" s="477" t="s">
        <v>113</v>
      </c>
      <c r="E90" s="644" t="s">
        <v>237</v>
      </c>
      <c r="F90" s="477">
        <v>10</v>
      </c>
      <c r="G90" s="477" t="s">
        <v>617</v>
      </c>
      <c r="H90" s="606"/>
      <c r="I90" s="477"/>
      <c r="J90" s="477"/>
      <c r="K90" s="645" t="s">
        <v>1111</v>
      </c>
      <c r="L90" s="606"/>
      <c r="M90" s="645" t="s">
        <v>1111</v>
      </c>
      <c r="N90" s="606"/>
    </row>
    <row r="91" spans="1:14" s="646" customFormat="1" ht="18.75" customHeight="1">
      <c r="A91" s="642">
        <v>84</v>
      </c>
      <c r="B91" s="525" t="s">
        <v>112</v>
      </c>
      <c r="C91" s="477" t="s">
        <v>617</v>
      </c>
      <c r="D91" s="477" t="s">
        <v>113</v>
      </c>
      <c r="E91" s="644" t="s">
        <v>106</v>
      </c>
      <c r="F91" s="477">
        <v>10</v>
      </c>
      <c r="G91" s="477" t="s">
        <v>617</v>
      </c>
      <c r="H91" s="606"/>
      <c r="I91" s="477"/>
      <c r="J91" s="477"/>
      <c r="K91" s="645" t="s">
        <v>1111</v>
      </c>
      <c r="L91" s="606"/>
      <c r="M91" s="645" t="s">
        <v>1111</v>
      </c>
      <c r="N91" s="606"/>
    </row>
    <row r="92" spans="1:14" s="646" customFormat="1" ht="18.75" customHeight="1">
      <c r="A92" s="642">
        <v>85</v>
      </c>
      <c r="B92" s="525" t="s">
        <v>112</v>
      </c>
      <c r="C92" s="477" t="s">
        <v>617</v>
      </c>
      <c r="D92" s="477" t="s">
        <v>113</v>
      </c>
      <c r="E92" s="644" t="s">
        <v>107</v>
      </c>
      <c r="F92" s="477">
        <v>10</v>
      </c>
      <c r="G92" s="477" t="s">
        <v>617</v>
      </c>
      <c r="H92" s="606"/>
      <c r="I92" s="477"/>
      <c r="J92" s="477"/>
      <c r="K92" s="645" t="s">
        <v>1111</v>
      </c>
      <c r="L92" s="606"/>
      <c r="M92" s="645" t="s">
        <v>1111</v>
      </c>
      <c r="N92" s="606"/>
    </row>
    <row r="93" spans="1:14" s="646" customFormat="1" ht="18.75" customHeight="1">
      <c r="A93" s="642">
        <v>86</v>
      </c>
      <c r="B93" s="525" t="s">
        <v>112</v>
      </c>
      <c r="C93" s="477" t="s">
        <v>617</v>
      </c>
      <c r="D93" s="477" t="s">
        <v>113</v>
      </c>
      <c r="E93" s="654" t="s">
        <v>108</v>
      </c>
      <c r="F93" s="477">
        <v>10</v>
      </c>
      <c r="G93" s="477" t="s">
        <v>617</v>
      </c>
      <c r="H93" s="606"/>
      <c r="I93" s="477"/>
      <c r="J93" s="477"/>
      <c r="K93" s="645" t="s">
        <v>1111</v>
      </c>
      <c r="L93" s="606"/>
      <c r="M93" s="645" t="s">
        <v>1111</v>
      </c>
      <c r="N93" s="606"/>
    </row>
    <row r="94" spans="1:14" s="646" customFormat="1" ht="18.75" customHeight="1">
      <c r="A94" s="642">
        <v>87</v>
      </c>
      <c r="B94" s="525" t="s">
        <v>112</v>
      </c>
      <c r="C94" s="477" t="s">
        <v>617</v>
      </c>
      <c r="D94" s="477" t="s">
        <v>113</v>
      </c>
      <c r="E94" s="644" t="s">
        <v>109</v>
      </c>
      <c r="F94" s="477">
        <v>10</v>
      </c>
      <c r="G94" s="477" t="s">
        <v>617</v>
      </c>
      <c r="H94" s="606"/>
      <c r="I94" s="477"/>
      <c r="J94" s="477"/>
      <c r="K94" s="645" t="s">
        <v>1111</v>
      </c>
      <c r="L94" s="606"/>
      <c r="M94" s="645" t="s">
        <v>1111</v>
      </c>
      <c r="N94" s="606"/>
    </row>
    <row r="95" spans="1:14" s="646" customFormat="1" ht="18.75" customHeight="1">
      <c r="A95" s="642">
        <v>88</v>
      </c>
      <c r="B95" s="525" t="s">
        <v>112</v>
      </c>
      <c r="C95" s="477" t="s">
        <v>617</v>
      </c>
      <c r="D95" s="477" t="s">
        <v>113</v>
      </c>
      <c r="E95" s="644" t="s">
        <v>110</v>
      </c>
      <c r="F95" s="477">
        <v>10</v>
      </c>
      <c r="G95" s="477" t="s">
        <v>617</v>
      </c>
      <c r="H95" s="606"/>
      <c r="I95" s="477"/>
      <c r="J95" s="477"/>
      <c r="K95" s="645" t="s">
        <v>1111</v>
      </c>
      <c r="L95" s="606"/>
      <c r="M95" s="645" t="s">
        <v>1111</v>
      </c>
      <c r="N95" s="606"/>
    </row>
    <row r="96" spans="1:14" s="646" customFormat="1" ht="18.75" customHeight="1">
      <c r="A96" s="642">
        <v>89</v>
      </c>
      <c r="B96" s="525" t="s">
        <v>112</v>
      </c>
      <c r="C96" s="477" t="s">
        <v>617</v>
      </c>
      <c r="D96" s="477" t="s">
        <v>113</v>
      </c>
      <c r="E96" s="644" t="s">
        <v>111</v>
      </c>
      <c r="F96" s="477">
        <v>10</v>
      </c>
      <c r="G96" s="477" t="s">
        <v>617</v>
      </c>
      <c r="H96" s="606"/>
      <c r="I96" s="477"/>
      <c r="J96" s="477"/>
      <c r="K96" s="645" t="s">
        <v>1111</v>
      </c>
      <c r="L96" s="606"/>
      <c r="M96" s="645" t="s">
        <v>1111</v>
      </c>
      <c r="N96" s="606"/>
    </row>
    <row r="97" spans="1:14" s="646" customFormat="1" ht="42">
      <c r="A97" s="642">
        <v>90</v>
      </c>
      <c r="B97" s="655" t="s">
        <v>666</v>
      </c>
      <c r="C97" s="477" t="s">
        <v>617</v>
      </c>
      <c r="D97" s="479">
        <v>39531</v>
      </c>
      <c r="E97" s="656" t="s">
        <v>1112</v>
      </c>
      <c r="F97" s="477">
        <v>12</v>
      </c>
      <c r="G97" s="477" t="s">
        <v>617</v>
      </c>
      <c r="H97" s="606"/>
      <c r="I97" s="477"/>
      <c r="J97" s="477"/>
      <c r="K97" s="606"/>
      <c r="L97" s="657" t="s">
        <v>1111</v>
      </c>
      <c r="M97" s="657" t="s">
        <v>1111</v>
      </c>
      <c r="N97" s="606"/>
    </row>
    <row r="98" spans="1:14" s="646" customFormat="1" ht="42">
      <c r="A98" s="642">
        <v>91</v>
      </c>
      <c r="B98" s="655" t="s">
        <v>667</v>
      </c>
      <c r="C98" s="477" t="s">
        <v>617</v>
      </c>
      <c r="D98" s="479" t="s">
        <v>668</v>
      </c>
      <c r="E98" s="656" t="s">
        <v>1112</v>
      </c>
      <c r="F98" s="477">
        <v>4</v>
      </c>
      <c r="G98" s="477" t="s">
        <v>617</v>
      </c>
      <c r="H98" s="606"/>
      <c r="I98" s="477"/>
      <c r="J98" s="477"/>
      <c r="K98" s="606"/>
      <c r="L98" s="657" t="s">
        <v>1111</v>
      </c>
      <c r="M98" s="657" t="s">
        <v>1111</v>
      </c>
      <c r="N98" s="606"/>
    </row>
    <row r="99" spans="1:14" s="646" customFormat="1" ht="84">
      <c r="A99" s="642">
        <v>92</v>
      </c>
      <c r="B99" s="495" t="s">
        <v>665</v>
      </c>
      <c r="C99" s="477" t="s">
        <v>669</v>
      </c>
      <c r="D99" s="479">
        <v>39196</v>
      </c>
      <c r="E99" s="656" t="s">
        <v>1112</v>
      </c>
      <c r="F99" s="477">
        <v>6</v>
      </c>
      <c r="G99" s="477" t="s">
        <v>617</v>
      </c>
      <c r="H99" s="606"/>
      <c r="I99" s="477"/>
      <c r="J99" s="477"/>
      <c r="K99" s="657" t="s">
        <v>1111</v>
      </c>
      <c r="L99" s="606"/>
      <c r="M99" s="606"/>
      <c r="N99" s="657" t="s">
        <v>1111</v>
      </c>
    </row>
    <row r="100" spans="1:14" s="646" customFormat="1" ht="63">
      <c r="A100" s="642">
        <v>93</v>
      </c>
      <c r="B100" s="485" t="s">
        <v>765</v>
      </c>
      <c r="C100" s="480" t="s">
        <v>750</v>
      </c>
      <c r="D100" s="479">
        <v>39619</v>
      </c>
      <c r="E100" s="495" t="s">
        <v>751</v>
      </c>
      <c r="F100" s="477">
        <v>12</v>
      </c>
      <c r="G100" s="477" t="s">
        <v>617</v>
      </c>
      <c r="H100" s="657" t="s">
        <v>1111</v>
      </c>
      <c r="I100" s="477"/>
      <c r="J100" s="477"/>
      <c r="K100" s="657"/>
      <c r="L100" s="606"/>
      <c r="M100" s="606"/>
      <c r="N100" s="657" t="s">
        <v>1111</v>
      </c>
    </row>
    <row r="101" spans="1:14" s="646" customFormat="1" ht="63">
      <c r="A101" s="642">
        <v>94</v>
      </c>
      <c r="B101" s="485" t="s">
        <v>765</v>
      </c>
      <c r="C101" s="480" t="s">
        <v>750</v>
      </c>
      <c r="D101" s="479">
        <v>39619</v>
      </c>
      <c r="E101" s="495" t="s">
        <v>766</v>
      </c>
      <c r="F101" s="477">
        <v>12</v>
      </c>
      <c r="G101" s="477" t="s">
        <v>617</v>
      </c>
      <c r="H101" s="657" t="s">
        <v>1111</v>
      </c>
      <c r="I101" s="477"/>
      <c r="J101" s="477"/>
      <c r="K101" s="657"/>
      <c r="L101" s="606"/>
      <c r="M101" s="606"/>
      <c r="N101" s="657" t="s">
        <v>1111</v>
      </c>
    </row>
    <row r="102" spans="1:14" s="646" customFormat="1" ht="42">
      <c r="A102" s="642">
        <v>95</v>
      </c>
      <c r="B102" s="485" t="s">
        <v>505</v>
      </c>
      <c r="C102" s="477" t="s">
        <v>1123</v>
      </c>
      <c r="D102" s="479">
        <v>39685</v>
      </c>
      <c r="E102" s="495" t="s">
        <v>1119</v>
      </c>
      <c r="F102" s="477">
        <v>13</v>
      </c>
      <c r="G102" s="477" t="s">
        <v>617</v>
      </c>
      <c r="H102" s="657"/>
      <c r="I102" s="477"/>
      <c r="J102" s="477"/>
      <c r="K102" s="657" t="s">
        <v>1111</v>
      </c>
      <c r="L102" s="606"/>
      <c r="M102" s="606"/>
      <c r="N102" s="657" t="s">
        <v>1111</v>
      </c>
    </row>
    <row r="103" spans="1:14" s="646" customFormat="1" ht="42">
      <c r="A103" s="642">
        <v>96</v>
      </c>
      <c r="B103" s="485" t="s">
        <v>505</v>
      </c>
      <c r="C103" s="477" t="s">
        <v>1123</v>
      </c>
      <c r="D103" s="479" t="s">
        <v>509</v>
      </c>
      <c r="E103" s="495" t="s">
        <v>510</v>
      </c>
      <c r="F103" s="477">
        <v>18</v>
      </c>
      <c r="G103" s="477" t="s">
        <v>617</v>
      </c>
      <c r="H103" s="657"/>
      <c r="I103" s="477"/>
      <c r="J103" s="477"/>
      <c r="K103" s="657" t="s">
        <v>1111</v>
      </c>
      <c r="L103" s="606"/>
      <c r="M103" s="606"/>
      <c r="N103" s="657" t="s">
        <v>1111</v>
      </c>
    </row>
    <row r="104" spans="1:14" s="646" customFormat="1" ht="84">
      <c r="A104" s="642">
        <v>97</v>
      </c>
      <c r="B104" s="495" t="s">
        <v>116</v>
      </c>
      <c r="C104" s="526" t="s">
        <v>676</v>
      </c>
      <c r="D104" s="479">
        <v>39694</v>
      </c>
      <c r="E104" s="656" t="s">
        <v>1117</v>
      </c>
      <c r="F104" s="477">
        <v>2</v>
      </c>
      <c r="G104" s="477" t="s">
        <v>617</v>
      </c>
      <c r="H104" s="606"/>
      <c r="I104" s="477"/>
      <c r="J104" s="477"/>
      <c r="K104" s="657" t="s">
        <v>1111</v>
      </c>
      <c r="L104" s="606"/>
      <c r="M104" s="606"/>
      <c r="N104" s="657" t="s">
        <v>1111</v>
      </c>
    </row>
    <row r="105" spans="1:14" s="646" customFormat="1" ht="42">
      <c r="A105" s="642">
        <v>98</v>
      </c>
      <c r="B105" s="495" t="s">
        <v>663</v>
      </c>
      <c r="C105" s="480" t="s">
        <v>664</v>
      </c>
      <c r="D105" s="479">
        <v>39700</v>
      </c>
      <c r="E105" s="495" t="s">
        <v>261</v>
      </c>
      <c r="F105" s="477">
        <v>6</v>
      </c>
      <c r="G105" s="477" t="s">
        <v>617</v>
      </c>
      <c r="H105" s="606"/>
      <c r="I105" s="477"/>
      <c r="J105" s="477"/>
      <c r="K105" s="657" t="s">
        <v>1111</v>
      </c>
      <c r="L105" s="606"/>
      <c r="M105" s="657" t="s">
        <v>1111</v>
      </c>
      <c r="N105" s="606"/>
    </row>
    <row r="106" spans="1:14" s="646" customFormat="1" ht="42">
      <c r="A106" s="642">
        <v>99</v>
      </c>
      <c r="B106" s="485" t="s">
        <v>506</v>
      </c>
      <c r="C106" s="477" t="s">
        <v>617</v>
      </c>
      <c r="D106" s="479">
        <v>39700</v>
      </c>
      <c r="E106" s="495" t="s">
        <v>114</v>
      </c>
      <c r="F106" s="477" t="s">
        <v>617</v>
      </c>
      <c r="G106" s="477" t="s">
        <v>617</v>
      </c>
      <c r="H106" s="657"/>
      <c r="I106" s="477"/>
      <c r="J106" s="477"/>
      <c r="K106" s="657"/>
      <c r="L106" s="657" t="s">
        <v>1111</v>
      </c>
      <c r="M106" s="657" t="s">
        <v>1111</v>
      </c>
      <c r="N106" s="657"/>
    </row>
    <row r="107" spans="1:14" s="646" customFormat="1" ht="42">
      <c r="A107" s="642">
        <v>100</v>
      </c>
      <c r="B107" s="485" t="s">
        <v>506</v>
      </c>
      <c r="C107" s="477" t="s">
        <v>617</v>
      </c>
      <c r="D107" s="479">
        <v>39700</v>
      </c>
      <c r="E107" s="495" t="s">
        <v>237</v>
      </c>
      <c r="F107" s="477" t="s">
        <v>617</v>
      </c>
      <c r="G107" s="477" t="s">
        <v>617</v>
      </c>
      <c r="H107" s="657"/>
      <c r="I107" s="477"/>
      <c r="J107" s="477"/>
      <c r="K107" s="657"/>
      <c r="L107" s="657" t="s">
        <v>1111</v>
      </c>
      <c r="M107" s="657" t="s">
        <v>1111</v>
      </c>
      <c r="N107" s="657"/>
    </row>
    <row r="108" spans="1:14" s="646" customFormat="1" ht="42">
      <c r="A108" s="642">
        <v>101</v>
      </c>
      <c r="B108" s="485" t="s">
        <v>506</v>
      </c>
      <c r="C108" s="477" t="s">
        <v>617</v>
      </c>
      <c r="D108" s="479">
        <v>39700</v>
      </c>
      <c r="E108" s="495" t="s">
        <v>508</v>
      </c>
      <c r="F108" s="477" t="s">
        <v>617</v>
      </c>
      <c r="G108" s="477" t="s">
        <v>617</v>
      </c>
      <c r="H108" s="657"/>
      <c r="I108" s="477"/>
      <c r="J108" s="477"/>
      <c r="K108" s="657"/>
      <c r="L108" s="657" t="s">
        <v>1111</v>
      </c>
      <c r="M108" s="657" t="s">
        <v>1111</v>
      </c>
      <c r="N108" s="657"/>
    </row>
    <row r="109" spans="1:14" s="646" customFormat="1" ht="42">
      <c r="A109" s="642">
        <v>102</v>
      </c>
      <c r="B109" s="485" t="s">
        <v>506</v>
      </c>
      <c r="C109" s="477" t="s">
        <v>617</v>
      </c>
      <c r="D109" s="479">
        <v>39700</v>
      </c>
      <c r="E109" s="495" t="s">
        <v>507</v>
      </c>
      <c r="F109" s="477" t="s">
        <v>617</v>
      </c>
      <c r="G109" s="477" t="s">
        <v>617</v>
      </c>
      <c r="H109" s="657"/>
      <c r="I109" s="477"/>
      <c r="J109" s="477"/>
      <c r="K109" s="657"/>
      <c r="L109" s="657" t="s">
        <v>1111</v>
      </c>
      <c r="M109" s="657" t="s">
        <v>1111</v>
      </c>
      <c r="N109" s="657"/>
    </row>
    <row r="110" spans="1:14" s="658" customFormat="1" ht="83.25" customHeight="1">
      <c r="A110" s="642">
        <v>103</v>
      </c>
      <c r="B110" s="495" t="s">
        <v>679</v>
      </c>
      <c r="C110" s="480" t="s">
        <v>662</v>
      </c>
      <c r="D110" s="479">
        <v>39706</v>
      </c>
      <c r="E110" s="495" t="s">
        <v>261</v>
      </c>
      <c r="F110" s="480">
        <v>16</v>
      </c>
      <c r="G110" s="477" t="s">
        <v>617</v>
      </c>
      <c r="H110" s="657" t="s">
        <v>1111</v>
      </c>
      <c r="I110" s="480"/>
      <c r="J110" s="480"/>
      <c r="K110" s="480"/>
      <c r="L110" s="657"/>
      <c r="M110" s="657" t="s">
        <v>1111</v>
      </c>
      <c r="N110" s="480"/>
    </row>
    <row r="111" spans="3:12" ht="18.75" customHeight="1" thickBot="1">
      <c r="C111" s="203"/>
      <c r="D111" s="203"/>
      <c r="E111" s="203"/>
      <c r="F111" s="459">
        <f>SUM(F8:F110)</f>
        <v>726</v>
      </c>
      <c r="G111" s="393"/>
      <c r="H111" s="98" t="s">
        <v>1002</v>
      </c>
      <c r="I111" s="777" t="s">
        <v>1002</v>
      </c>
      <c r="J111" s="777"/>
      <c r="K111" s="98" t="s">
        <v>1002</v>
      </c>
      <c r="L111" s="202" t="s">
        <v>1002</v>
      </c>
    </row>
    <row r="112" spans="3:14" ht="18.75" customHeight="1">
      <c r="C112" s="203"/>
      <c r="D112" s="203"/>
      <c r="E112" s="203"/>
      <c r="F112" s="393"/>
      <c r="G112" s="393"/>
      <c r="H112" s="202" t="s">
        <v>1002</v>
      </c>
      <c r="I112" s="778" t="s">
        <v>677</v>
      </c>
      <c r="J112" s="779"/>
      <c r="K112" s="779"/>
      <c r="L112" s="779"/>
      <c r="M112" s="779"/>
      <c r="N112" s="780"/>
    </row>
    <row r="113" spans="9:14" ht="18.75" customHeight="1">
      <c r="I113" s="775" t="s">
        <v>671</v>
      </c>
      <c r="J113" s="701"/>
      <c r="K113" s="701"/>
      <c r="L113" s="701"/>
      <c r="M113" s="701"/>
      <c r="N113" s="776"/>
    </row>
    <row r="114" spans="9:14" ht="18.75" customHeight="1" thickBot="1">
      <c r="I114" s="772" t="s">
        <v>678</v>
      </c>
      <c r="J114" s="773"/>
      <c r="K114" s="773"/>
      <c r="L114" s="773"/>
      <c r="M114" s="773"/>
      <c r="N114" s="774"/>
    </row>
  </sheetData>
  <autoFilter ref="A7:O114"/>
  <mergeCells count="23">
    <mergeCell ref="N5:N7"/>
    <mergeCell ref="E5:E7"/>
    <mergeCell ref="A1:N1"/>
    <mergeCell ref="J4:K4"/>
    <mergeCell ref="A3:L3"/>
    <mergeCell ref="A2:L2"/>
    <mergeCell ref="M5:M7"/>
    <mergeCell ref="L6:L7"/>
    <mergeCell ref="A4:I4"/>
    <mergeCell ref="C5:C7"/>
    <mergeCell ref="B5:B7"/>
    <mergeCell ref="A5:A7"/>
    <mergeCell ref="D5:D7"/>
    <mergeCell ref="H5:L5"/>
    <mergeCell ref="K6:K7"/>
    <mergeCell ref="H6:H7"/>
    <mergeCell ref="F5:G5"/>
    <mergeCell ref="F6:G6"/>
    <mergeCell ref="I79:J79"/>
    <mergeCell ref="I114:N114"/>
    <mergeCell ref="I113:N113"/>
    <mergeCell ref="I111:J111"/>
    <mergeCell ref="I112:N112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76" r:id="rId3"/>
  <headerFooter alignWithMargins="0">
    <oddHeader xml:space="preserve">&amp;R&amp;"Angsana New,Regular"&amp;12 </oddHeader>
  </headerFooter>
  <rowBreaks count="1" manualBreakCount="1">
    <brk id="96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</dc:creator>
  <cp:keywords/>
  <dc:description/>
  <cp:lastModifiedBy>mai</cp:lastModifiedBy>
  <cp:lastPrinted>2008-10-22T10:36:55Z</cp:lastPrinted>
  <dcterms:created xsi:type="dcterms:W3CDTF">2006-10-27T20:46:21Z</dcterms:created>
  <dcterms:modified xsi:type="dcterms:W3CDTF">2008-10-22T10:47:22Z</dcterms:modified>
  <cp:category/>
  <cp:version/>
  <cp:contentType/>
  <cp:contentStatus/>
</cp:coreProperties>
</file>